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780" windowWidth="7665" windowHeight="8490" activeTab="0"/>
  </bookViews>
  <sheets>
    <sheet name="Отчет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Titles" localSheetId="0">'Отчет'!$15:$15</definedName>
    <definedName name="_xlnm.Print_Area" localSheetId="0">'Отчет'!$A$1:$H$370</definedName>
  </definedNames>
  <calcPr fullCalcOnLoad="1"/>
</workbook>
</file>

<file path=xl/comments1.xml><?xml version="1.0" encoding="utf-8"?>
<comments xmlns="http://schemas.openxmlformats.org/spreadsheetml/2006/main">
  <authors>
    <author>Bayrakov</author>
  </authors>
  <commentList>
    <comment ref="C317" authorId="0">
      <text>
        <r>
          <rPr>
            <b/>
            <sz val="10"/>
            <rFont val="Tahoma"/>
            <family val="2"/>
          </rPr>
          <t>Без учета целевых средств по родовым сертификатам</t>
        </r>
      </text>
    </comment>
  </commentList>
</comments>
</file>

<file path=xl/sharedStrings.xml><?xml version="1.0" encoding="utf-8"?>
<sst xmlns="http://schemas.openxmlformats.org/spreadsheetml/2006/main" count="722" uniqueCount="689">
  <si>
    <t xml:space="preserve">000 01 02 00 00 00 0000 000 </t>
  </si>
  <si>
    <t>000 01 02 0000  00 0000 700</t>
  </si>
  <si>
    <t>000 01 02 00 00 00 0000 800</t>
  </si>
  <si>
    <t>000 01 03 00 00 00 0000 000</t>
  </si>
  <si>
    <t>000 01 03 00 00 00 0000 700</t>
  </si>
  <si>
    <t>000 01 03 00 00 00 0000 800</t>
  </si>
  <si>
    <t>000 01 05 00 00 00 0000 000</t>
  </si>
  <si>
    <t>000 01 05 02 00 00 0000 500</t>
  </si>
  <si>
    <t>000 01 05 02 01 00 0000 510</t>
  </si>
  <si>
    <t>000 01 05 02 00 00 0000 600</t>
  </si>
  <si>
    <t>000 01 05 02 01 00 0000 610</t>
  </si>
  <si>
    <t>0108</t>
  </si>
  <si>
    <t>000 01 06 00 00 00 0000 000</t>
  </si>
  <si>
    <t>000 01 06 04 00 00 0000 000</t>
  </si>
  <si>
    <t>000 01 06 04 00 00 0000 800</t>
  </si>
  <si>
    <t>000 01 06 05 00 00 0000 000</t>
  </si>
  <si>
    <t>000 01 06 05 00 00 0000 600</t>
  </si>
  <si>
    <t>000 01 06 05 00 00 0000 500</t>
  </si>
  <si>
    <t>Субвенции бюджетам на приобретение жилья гражданам, уволенным с военной службы (службы), и приравненными к ним лицами</t>
  </si>
  <si>
    <t>Субвенции бюджетам городских округов на приобретение жилья гражданам, уволенным с военной службы (службы), и приравненными к ним лицами</t>
  </si>
  <si>
    <t>Прочие межбюджетные трансферты</t>
  </si>
  <si>
    <t>Прочие межбюджетные трансферты, передаваемые бюджетам городских округов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</si>
  <si>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</si>
  <si>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</si>
  <si>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</si>
  <si>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1 16 33040 04 0000 140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</si>
  <si>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</si>
  <si>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</si>
  <si>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</si>
  <si>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</si>
  <si>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2 02 03069 00 0000 151</t>
  </si>
  <si>
    <t>2 02 03069 04 0000 151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</si>
  <si>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</si>
  <si>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</si>
  <si>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</si>
  <si>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</si>
  <si>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</si>
  <si>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</si>
  <si>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Периодическая печать и издательства</t>
  </si>
  <si>
    <t>1 11 05070 00 0000 120</t>
  </si>
  <si>
    <t>1 11 05074 04 0000 120</t>
  </si>
  <si>
    <t>1 14 06300 00 0000 430</t>
  </si>
  <si>
    <t>1 14 06310 00 0000 430</t>
  </si>
  <si>
    <t>1 14 06312 04 0000 430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</si>
  <si>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</si>
  <si>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</si>
  <si>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</si>
  <si>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</si>
  <si>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</si>
  <si>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Единый сельскохозяйственный налог </t>
  </si>
  <si>
    <t>Налог на имущество физических лиц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</si>
  <si>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</si>
  <si>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</si>
  <si>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</si>
  <si>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Культура, кинематография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</si>
  <si>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</si>
  <si>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</si>
  <si>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</si>
  <si>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1 08 07142 01 0000 110 </t>
  </si>
  <si>
    <t>1 16 08010 01 0000 140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</si>
  <si>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</si>
  <si>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</si>
  <si>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</si>
  <si>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2 07 04010 04 0000 180</t>
  </si>
  <si>
    <t>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удостоверения тракториста-машиниста (тракториста)</t>
  </si>
  <si>
    <t>1 11 05012 04 0000 120</t>
  </si>
  <si>
    <t>1 12 01 010 01 0000 120</t>
  </si>
  <si>
    <t>1 12 01 020 01 0000 120</t>
  </si>
  <si>
    <t>1 12 01 030 01 0000 120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</si>
  <si>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</si>
  <si>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</si>
  <si>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</si>
  <si>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1 13 01000 00 0000 130</t>
  </si>
  <si>
    <t>1 13 01994 04 0000 130</t>
  </si>
  <si>
    <t>1 13 02994 04 0000 130</t>
  </si>
  <si>
    <t>Прочие доходы от оказания платных услуг (работ)</t>
  </si>
  <si>
    <t>Прочие доходы 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</si>
  <si>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</si>
  <si>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 от компенсации затрат бюджетов городских округов</t>
  </si>
  <si>
    <t>1 14 02040 04 0000 410</t>
  </si>
  <si>
    <t>1 14 02042 04 0000 410</t>
  </si>
  <si>
    <t>1 14 02043 04 0000 410</t>
  </si>
  <si>
    <t xml:space="preserve">                        (подпись)                 (расшифровка подписи)</t>
  </si>
  <si>
    <t xml:space="preserve">                         (подпись)               (расшифровка подписи)</t>
  </si>
  <si>
    <t>Начальник бюджетного</t>
  </si>
  <si>
    <r>
      <t xml:space="preserve">отдела                                                    ______________________  </t>
    </r>
    <r>
      <rPr>
        <u val="single"/>
        <sz val="10"/>
        <rFont val="Times New Roman"/>
        <family val="1"/>
      </rPr>
      <t xml:space="preserve">     И.Ю.Клонова    </t>
    </r>
  </si>
  <si>
    <t xml:space="preserve">                          (подпись)                 (расшифровка подписи)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</si>
  <si>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</si>
  <si>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 xml:space="preserve">Другие вопросы  в области культуры, кинематографии </t>
  </si>
  <si>
    <t>Здравоохранение</t>
  </si>
  <si>
    <t>0909</t>
  </si>
  <si>
    <t>1101</t>
  </si>
  <si>
    <t>Физическая культура</t>
  </si>
  <si>
    <t>1200</t>
  </si>
  <si>
    <t>Средства массовой информации</t>
  </si>
  <si>
    <t>1201</t>
  </si>
  <si>
    <t>1202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</si>
  <si>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</si>
  <si>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</si>
  <si>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</si>
  <si>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</si>
  <si>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</si>
  <si>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</si>
  <si>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</si>
  <si>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</si>
  <si>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0111</t>
  </si>
  <si>
    <t>Прикладные и научные исследования в области общегосударственных вопросов</t>
  </si>
  <si>
    <t>0204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</si>
  <si>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</si>
  <si>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</si>
  <si>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1 05 02000 02 0000 110</t>
  </si>
  <si>
    <t>Обеспечение пожарной безопасности</t>
  </si>
  <si>
    <t>0314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</si>
  <si>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</si>
  <si>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нарушения законодательства о недрах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</si>
  <si>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</si>
  <si>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</si>
  <si>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</si>
  <si>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</si>
  <si>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020 01 06 01 00 04 0000 630</t>
  </si>
  <si>
    <t>Государственная пошлина за выдачу ордера на квартиру</t>
  </si>
  <si>
    <t xml:space="preserve">ЗАДОЛЖЕННОСТЬ И ПЕРЕРАСЧЕТЫ ПО ОТМЕНЕННЫМ НАЛОГАМ, СБОРАМ И ИНЫМ ОБЯЗАТЕЛЬНЫМ ПЛАТЕЖАМ </t>
  </si>
  <si>
    <t xml:space="preserve">Налог на прибыль  организаций, зачислявшийся до 1 января 2005 года в местные бюджеты  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</si>
  <si>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</si>
  <si>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Земельный налог (по обязательствам, возникшим до 1 января 2006 года)</t>
  </si>
  <si>
    <t>2 02 03007 00 0000 151</t>
  </si>
  <si>
    <t>2 02 03007 04 0000 151</t>
  </si>
  <si>
    <t>Субвенции бюджетам на составление (изменений и дополнение) списков кандидатов в присяжные заседатели федеральных судов общей юрисдикции в РФ</t>
  </si>
  <si>
    <t>Субвенции бюджетам городских округов на составление (изменений и дополнение) списков кандидатов в присяжные заседатели федеральных судов общей юрисдикции в РФ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</si>
  <si>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</si>
  <si>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</si>
  <si>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</si>
  <si>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</si>
  <si>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</si>
  <si>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</si>
  <si>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</si>
  <si>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</si>
  <si>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  бюджетов городских округов</t>
  </si>
  <si>
    <t>1 16 25010 01 0000 140</t>
  </si>
  <si>
    <t>1 16 25030 01 0000 140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</si>
  <si>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</si>
  <si>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</si>
  <si>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</si>
  <si>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</si>
  <si>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Лицензионные сборы</t>
  </si>
  <si>
    <t>Сборы за выдачу лицензий на розничную продажу алкогольной продукции</t>
  </si>
  <si>
    <t>Сборы за выдачу органами местного самоуправления городских округов лицензий на розничную продажу алкогольной продукции</t>
  </si>
  <si>
    <t>Прочие лицензионные сборы</t>
  </si>
  <si>
    <t>Прочие сборы за выдачу лицензий органами управления городских округов</t>
  </si>
  <si>
    <t>ДОХОДЫ ОТ ПРОДАЖИ МАТЕРИАЛЬНЫХ  И НЕМАТЕРИАЛЬНЫХ АКТИВОВ</t>
  </si>
  <si>
    <t>Доходы от продажи квартир</t>
  </si>
  <si>
    <t>Доходы  от продажи квартир, находящихся в собственности городских округов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</si>
  <si>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</si>
  <si>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</si>
  <si>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Денежные взыскания (штрафы) за нарушение бюджетного законодательства  (в части  бюджетов городских округов)</t>
  </si>
  <si>
    <t>2 02 03077 00 0000 151</t>
  </si>
  <si>
    <t>2 02 03077 04 0000 151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</si>
  <si>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</si>
  <si>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</si>
  <si>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</si>
  <si>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Невыясненные поступления, зачисляемые в  бюджеты городских округов</t>
  </si>
  <si>
    <t>Возмещение потерь сельскохозяйственного производства, связанных с  изъятием сельскохозяйственных угодий</t>
  </si>
  <si>
    <t>Прочие неналоговые доходы 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</si>
  <si>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</si>
  <si>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</si>
  <si>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</si>
  <si>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</si>
  <si>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</si>
  <si>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</si>
  <si>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</si>
  <si>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1 05 00000 00 0000 000</t>
  </si>
  <si>
    <t>1 05 03000 01 0000 110</t>
  </si>
  <si>
    <t>1 06 00000 00 0000 000</t>
  </si>
  <si>
    <t>1 06 01000 00 0000 110</t>
  </si>
  <si>
    <t>1 06 01020 04 0000 110</t>
  </si>
  <si>
    <t>1 06 06000 00 0000 110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</si>
  <si>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</si>
  <si>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</si>
  <si>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 xml:space="preserve">Поступления от денежных пожертвований, предоставляемых физическими лицами получателям средств бюджетов городских округов                                                                                </t>
  </si>
  <si>
    <t xml:space="preserve">Прочие безвозмездные поступления в бюджеты городских округов                                                                                                                                            </t>
  </si>
  <si>
    <t>2 07 04020 04 0000 180</t>
  </si>
  <si>
    <t>2 07 04050 04 0000 180</t>
  </si>
  <si>
    <t>1 08 00000 00 0000 000</t>
  </si>
  <si>
    <t>1 08 03000 01 0000 110</t>
  </si>
  <si>
    <t>1 08 03010 01 0000 110</t>
  </si>
  <si>
    <t>1 08 04000 01 0000 110</t>
  </si>
  <si>
    <t>1 08 07000 01 0000 110</t>
  </si>
  <si>
    <t xml:space="preserve">1 08 07150 01 0000 110 </t>
  </si>
  <si>
    <t>1 08 07160 01 0000 110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</si>
  <si>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</si>
  <si>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</si>
  <si>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</si>
  <si>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</si>
  <si>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</si>
  <si>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1 09 06000 02 0000 110</t>
  </si>
  <si>
    <t>1 09 06010 02 0000 110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</si>
  <si>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</si>
  <si>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</si>
  <si>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</si>
  <si>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</si>
  <si>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</si>
  <si>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</si>
  <si>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</si>
  <si>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1 11 03000 00 0000 120</t>
  </si>
  <si>
    <t>1 11 03040 04 0000 120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</si>
  <si>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</si>
  <si>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</si>
  <si>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</si>
  <si>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</si>
  <si>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</si>
  <si>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</si>
  <si>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</si>
  <si>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</si>
  <si>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</si>
  <si>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1 12 00000 00 0000 000</t>
  </si>
  <si>
    <t>1 12 01000 01 0000 120</t>
  </si>
  <si>
    <t>1 13 00000 00 0000 000</t>
  </si>
  <si>
    <t>1 13 02000 00 0000 130</t>
  </si>
  <si>
    <t>1 13 02020 00 0000 130</t>
  </si>
  <si>
    <t>1 13 02023 04 0000 130</t>
  </si>
  <si>
    <t>1 13 02030 00 0000 130</t>
  </si>
  <si>
    <t>1 13 02034 01 0000 130</t>
  </si>
  <si>
    <t>1 14 00000 00 0000 000</t>
  </si>
  <si>
    <t>1 14 01000 00 0000 410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</si>
  <si>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</si>
  <si>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</si>
  <si>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</si>
  <si>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</si>
  <si>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</si>
  <si>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</si>
  <si>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</si>
  <si>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</si>
  <si>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</si>
  <si>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1 14 01040 04 0000 410</t>
  </si>
  <si>
    <t>1 14 02000 00 0000 000</t>
  </si>
  <si>
    <t>1 16 00000 00 0000 000</t>
  </si>
  <si>
    <t>1 16 03000 00 0000 140</t>
  </si>
  <si>
    <t>1 16 03010 01 0000 140</t>
  </si>
  <si>
    <t>1 16 03030 01 0000 140</t>
  </si>
  <si>
    <t>1 16 06000 01 0000 140</t>
  </si>
  <si>
    <t>1 16 18000 00 0000 140</t>
  </si>
  <si>
    <t>1 16 18040 04 0000 140</t>
  </si>
  <si>
    <t>1 16 21000 00 0000 140</t>
  </si>
  <si>
    <t>1 16 21040 04 0000 140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</si>
  <si>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</si>
  <si>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</si>
  <si>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</si>
  <si>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</si>
  <si>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</si>
  <si>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</si>
  <si>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</si>
  <si>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</si>
  <si>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2 07 00000 00 0000 180</t>
  </si>
  <si>
    <t>8 90 00000 00 0000 000</t>
  </si>
  <si>
    <t>0106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</si>
  <si>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</si>
  <si>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</si>
  <si>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РАЗДЕЛ 4.</t>
  </si>
  <si>
    <t>НАЛОГИ НА СОВОКУПНЫЙ ДОХОД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</si>
  <si>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</si>
  <si>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</si>
  <si>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</si>
  <si>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r>
      <t xml:space="preserve">Периодичность: </t>
    </r>
    <r>
      <rPr>
        <b/>
        <sz val="10"/>
        <rFont val="Times New Roman"/>
        <family val="1"/>
      </rPr>
      <t xml:space="preserve">  квартальная                                                                       </t>
    </r>
  </si>
  <si>
    <r>
      <t xml:space="preserve">Единица измерения: </t>
    </r>
    <r>
      <rPr>
        <b/>
        <sz val="10"/>
        <rFont val="Times New Roman"/>
        <family val="1"/>
      </rPr>
      <t>тыс.руб.</t>
    </r>
    <r>
      <rPr>
        <sz val="10"/>
        <rFont val="Times New Roman"/>
        <family val="1"/>
      </rPr>
      <t xml:space="preserve">                                                                     </t>
    </r>
  </si>
  <si>
    <t>0300</t>
  </si>
  <si>
    <t>Национальная безопасность и правоохранительная деятельность</t>
  </si>
  <si>
    <t>0302</t>
  </si>
  <si>
    <t>0304</t>
  </si>
  <si>
    <t>0309</t>
  </si>
  <si>
    <t>Единый налог на вмененный доход для отдельных видов деятельности</t>
  </si>
  <si>
    <t>ПРОЧИЕ НЕНАЛОГОВЫЕ ДОХОДЫ</t>
  </si>
  <si>
    <t xml:space="preserve">Отчет  </t>
  </si>
  <si>
    <t>КОДЫ</t>
  </si>
  <si>
    <t>форма по КФД</t>
  </si>
  <si>
    <t>0524312</t>
  </si>
  <si>
    <t xml:space="preserve"> Дата</t>
  </si>
  <si>
    <t>по  ОКУД</t>
  </si>
  <si>
    <t>08</t>
  </si>
  <si>
    <t>по  ОКЕИ</t>
  </si>
  <si>
    <t>384</t>
  </si>
  <si>
    <t>Наименование показателя</t>
  </si>
  <si>
    <t xml:space="preserve">Бюджет, принятый Советом депутатов в установленном порядке </t>
  </si>
  <si>
    <t>Кассовое исполнение с начала года</t>
  </si>
  <si>
    <t>годовое назначение</t>
  </si>
  <si>
    <t>3</t>
  </si>
  <si>
    <t>Налог на доходы физических лиц</t>
  </si>
  <si>
    <t>1 05 03010 01 0000 110</t>
  </si>
  <si>
    <t>1 09 04052 04 0000 110</t>
  </si>
  <si>
    <t>1 09 07012 04 0000 110</t>
  </si>
  <si>
    <t>1 09 07032 04 0000 110</t>
  </si>
  <si>
    <t>1 09 07052 04 0000 110</t>
  </si>
  <si>
    <t>НАЛОГИ НА ИМУЩЕСТВО</t>
  </si>
  <si>
    <t>Земельный налог</t>
  </si>
  <si>
    <t>Итого внутренних оборотов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</si>
  <si>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</si>
  <si>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</si>
  <si>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</si>
  <si>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</si>
  <si>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</si>
  <si>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</si>
  <si>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</si>
  <si>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</si>
  <si>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</si>
  <si>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</si>
  <si>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</si>
  <si>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</si>
  <si>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</si>
  <si>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</si>
  <si>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</si>
  <si>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1 03 02000 01 0000 110</t>
  </si>
  <si>
    <t>1 03 02230 01 0000 110</t>
  </si>
  <si>
    <t>1 03 02240 01 0000 110</t>
  </si>
  <si>
    <t xml:space="preserve">Субсидии бюджетам на реализацию федеральных целевых программ
</t>
  </si>
  <si>
    <t>1 03 02250 01 0000 110</t>
  </si>
  <si>
    <t>1 03 02260 01 0000 110</t>
  </si>
  <si>
    <t>Денежные взыскания (штрафы) за нарушение законодательства о налогах и сборах, предусмотренные статьями 116, 118, 119.1, пунктом 1 и 2 статьи 120, статьями 125, 126, 128, 129, 129.1, 132, 133, 134, 135, 135.1  Налогового кодекса РФ, а также штрафы, взыскание которых осуществляется на основании ранее действовавшей статьи 117 НК РФ</t>
  </si>
  <si>
    <t xml:space="preserve">Денежные взыскания (штрафы) за нарушение законодательства об охране и использовании животного мира 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</si>
  <si>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</si>
  <si>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</si>
  <si>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</si>
  <si>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</si>
  <si>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</si>
  <si>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</si>
  <si>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</si>
  <si>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</si>
  <si>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</si>
  <si>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Налог на имущество организаций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</si>
  <si>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</si>
  <si>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</si>
  <si>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</si>
  <si>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</si>
  <si>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РАЗДЕЛ 2. Р А С Х О Д Ы</t>
  </si>
  <si>
    <t>0100</t>
  </si>
  <si>
    <t>0200</t>
  </si>
  <si>
    <t>0500</t>
  </si>
  <si>
    <t>0501</t>
  </si>
  <si>
    <t>Органы внутренних дел</t>
  </si>
  <si>
    <t>Органы юстиции</t>
  </si>
  <si>
    <t>0600</t>
  </si>
  <si>
    <t>0700</t>
  </si>
  <si>
    <t>0701</t>
  </si>
  <si>
    <t>0705</t>
  </si>
  <si>
    <t>0707</t>
  </si>
  <si>
    <t>0800</t>
  </si>
  <si>
    <t>0801</t>
  </si>
  <si>
    <t>0802</t>
  </si>
  <si>
    <t>Налог с продаж</t>
  </si>
  <si>
    <t>Общегосударственные вопросы</t>
  </si>
  <si>
    <t>0102</t>
  </si>
  <si>
    <t>0103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</si>
  <si>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</si>
  <si>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</si>
  <si>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</si>
  <si>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</si>
  <si>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</si>
  <si>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0310</t>
  </si>
  <si>
    <t>0402</t>
  </si>
  <si>
    <t>Платежи от государственных и муниципальных унитарных предприятий</t>
  </si>
  <si>
    <t>1 16 25050 01 0000 140</t>
  </si>
  <si>
    <t>Денежные взыскания (штрафы) за нарушение законодательства в области охраны окружающей среды</t>
  </si>
  <si>
    <t>0803</t>
  </si>
  <si>
    <t>0804</t>
  </si>
  <si>
    <t>0900</t>
  </si>
  <si>
    <t>0901</t>
  </si>
  <si>
    <t>Водные ресурсы</t>
  </si>
  <si>
    <t>ДОХОДЫ ОТ ОКАЗАНИЯ ПЛАТНЫХ УСЛУГ И КОМПЕНСАЦИИ ЗАТРАТ ГОСУДАРСТВА</t>
  </si>
  <si>
    <t>НАЛОГОВЫЕ И НЕНАЛОГОВЫЕ ДОХОДЫ</t>
  </si>
  <si>
    <t>Исполнение государственных и муниципальных гарантий в валюте Российской Федерации</t>
  </si>
  <si>
    <t>1 17 02000 04 0000 180</t>
  </si>
  <si>
    <t>1 17 02000 00 0000 180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</si>
  <si>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</si>
  <si>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1 16 25000 01 0000 140</t>
  </si>
  <si>
    <t>1 16 25040 01 0000 140</t>
  </si>
  <si>
    <t>1 16 25060 01 0000 140</t>
  </si>
  <si>
    <t>1 16 25080 01 0000 140</t>
  </si>
  <si>
    <t>1 16 27000 01 0000 140</t>
  </si>
  <si>
    <t>1 16 28000 01 0000 140</t>
  </si>
  <si>
    <t>1 16 30000 01 0000 140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</si>
  <si>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водного законодательства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</si>
  <si>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</si>
  <si>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</si>
  <si>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</si>
  <si>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ФЗ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</si>
  <si>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</si>
  <si>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</si>
  <si>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Сельское хозяйство и рыболовство</t>
  </si>
  <si>
    <t>1 16 08000 01 0000 140</t>
  </si>
  <si>
    <t>РАЗДЕЛ 3.                                                                                                                                                             ПРОФИЦИТ БЮДЖЕТА (со знаком "плюс") ДЕФИЦИТ БЮДЖЕТА (со знаком "минус")</t>
  </si>
  <si>
    <t>1 16 30010 01 0000 140</t>
  </si>
  <si>
    <t>1 16 30013 01 0000 140</t>
  </si>
  <si>
    <t>1 16 30030 01 0000 140</t>
  </si>
  <si>
    <t>9600</t>
  </si>
  <si>
    <t>ИТОГО РАСХОДОВ</t>
  </si>
  <si>
    <t>9800</t>
  </si>
  <si>
    <t>ВСЕГО РАСХОДОВ</t>
  </si>
  <si>
    <t>017 01 02 00 00  04 0000 710</t>
  </si>
  <si>
    <t>017 01 02 00 00 04 0000 810</t>
  </si>
  <si>
    <t>017 01 03 00 00 04 0000 810</t>
  </si>
  <si>
    <t>017 01 03 00 00 04 0000 710</t>
  </si>
  <si>
    <t>017 01 05 02 01 04 0000 510</t>
  </si>
  <si>
    <t>017 01 05 02 01 04 0000 610</t>
  </si>
  <si>
    <t>017 01 06 04 00 04 0000 810</t>
  </si>
  <si>
    <t>017 01 06 05 01 04 0000 540</t>
  </si>
  <si>
    <t>017 01 06 05 01 04 0000 640</t>
  </si>
  <si>
    <t>000 50 00 00 00 00 0000 000</t>
  </si>
  <si>
    <t>Итого источников внутреннего финансирования</t>
  </si>
  <si>
    <t>000 90 00 00 00 00 0000 000</t>
  </si>
  <si>
    <t>Итого источников финансирования</t>
  </si>
  <si>
    <t>1 14 06012 04 0000 430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</si>
  <si>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</si>
  <si>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</si>
  <si>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</si>
  <si>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др. бюджетов бюджетной системы РФ</t>
  </si>
  <si>
    <t>Субвенции бюджетам субъектов РФ и муниципальных образований</t>
  </si>
  <si>
    <t>0902</t>
  </si>
  <si>
    <t>0903</t>
  </si>
  <si>
    <t>0904</t>
  </si>
  <si>
    <t>0906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</si>
  <si>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</si>
  <si>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</si>
  <si>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</si>
  <si>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</si>
  <si>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1 14 06000 00 0000 430</t>
  </si>
  <si>
    <t>1 14 06010 00 0000 430</t>
  </si>
  <si>
    <t>Субсидии бюджетам субъектов РФ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</si>
  <si>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</si>
  <si>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</si>
  <si>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>Субвенции бюджетам муниципальных образований на ежемесячное денежное вознаграждение за классное руководство</t>
  </si>
  <si>
    <t>Орган, исполняющий бюджет  Финансовое управление Администрации городского округа Домодедово Московской области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</si>
  <si>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</si>
  <si>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</si>
  <si>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</si>
  <si>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</si>
  <si>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городских округов на выполнение передаваемых полномочий субъектов РФ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</si>
  <si>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</si>
  <si>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</si>
  <si>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</si>
  <si>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2 02 03026 00 0000 151</t>
  </si>
  <si>
    <t>1 01 01000 00 0000 110</t>
  </si>
  <si>
    <t>1 01 01012 02 0000 110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</si>
  <si>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</si>
  <si>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</si>
  <si>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</si>
  <si>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</si>
  <si>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</si>
  <si>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</si>
  <si>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</si>
  <si>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 в части платы за установку и эксплуатаци</t>
  </si>
  <si>
    <t>Субсидии бюджетам городских округов на реализацию федеральных целевых программ</t>
  </si>
  <si>
    <t>111 09044 04 0100 120</t>
  </si>
  <si>
    <t>1 05 01050 01 0000 110</t>
  </si>
  <si>
    <t>1 05 04000 02 0000 110</t>
  </si>
  <si>
    <t xml:space="preserve">Налог, взимаемый в связи с применением патентной системы налогообложения                                                                   </t>
  </si>
  <si>
    <t>1 05 04010 02 0000 110</t>
  </si>
  <si>
    <t>1 06 02010 02 0000 110</t>
  </si>
  <si>
    <t>1 06 02020 02 0000 110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</si>
  <si>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</si>
  <si>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</si>
  <si>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</si>
  <si>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Минимальный налог, зачисляемый в бюджеты субъектов Российской Федерации</t>
  </si>
  <si>
    <t>2 02 03026 04 0000 151</t>
  </si>
  <si>
    <t>2 02 03055 00 0000 151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</si>
  <si>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</si>
  <si>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</si>
  <si>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</si>
  <si>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</si>
  <si>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</si>
  <si>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</si>
  <si>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Прочие субвенции бюджетам городских округов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</si>
  <si>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</si>
  <si>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</t>
  </si>
  <si>
    <t>1 05 02010 02 0000 110</t>
  </si>
  <si>
    <t>Единый налог на вмененный доход для отдельных видов деятельности (за налоговые периоды истекшие до 1 января 2011 года)</t>
  </si>
  <si>
    <t>1 05 02020 02 0000 110</t>
  </si>
  <si>
    <t>2 19 00000 00 0000 000</t>
  </si>
  <si>
    <t>1 11 09000 00 0000 120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</si>
  <si>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</si>
  <si>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</si>
  <si>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</si>
  <si>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</si>
  <si>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водного законодательства, установленные на водных объектах, находящихся в собственности городских округов</t>
  </si>
  <si>
    <t>1 16 25083 04 0000 140</t>
  </si>
  <si>
    <t>ИСТОЧНИКИ ВНУТРЕННЕГО ФИНАНСИРОВАНИЯ ДЕФИЦИТОВ БЮДЖЕТОВ СУБЪЕКТОВ РОССИЙСКОЙ ФЕДЕРАЦИИ И МЕСТНЫХ БЮДЖЕТОВ</t>
  </si>
  <si>
    <t>Раздел 1. ДОХОДЫ</t>
  </si>
  <si>
    <t>Код по бюджетной классификации</t>
  </si>
  <si>
    <t>Кинематография</t>
  </si>
  <si>
    <t>Телевидение и радиовещание</t>
  </si>
  <si>
    <t xml:space="preserve">                    ВСЕГО  ДОХОДОВ</t>
  </si>
  <si>
    <t>ШТРАФЫ, САНКЦИИ, ВОЗМЕЩЕНИЕ УЩЕРБА</t>
  </si>
  <si>
    <t xml:space="preserve">Налог на прибыль организаций                                                                                                                                                                            </t>
  </si>
  <si>
    <t xml:space="preserve">Налог на прибыль организаций, зачисляемый в бюджеты субъектов Российской Федерации                                                                                                                      </t>
  </si>
  <si>
    <t xml:space="preserve">Налог, взимаемый в связи с применением упрощенной системы налогообложения                                                   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</si>
  <si>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</si>
  <si>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                                  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</si>
  <si>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</si>
  <si>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    </t>
  </si>
  <si>
    <t xml:space="preserve">Налог, взимаемый в связи с применением патентной системы налогообложения, зачисляемый в бюджеты городских округов                                                                                       </t>
  </si>
  <si>
    <t xml:space="preserve">Налог на имущество организаций по имуществу, не входящему в Единую систему газоснабжения                                                                                                                </t>
  </si>
  <si>
    <t xml:space="preserve">Налог на имущество организаций по имуществу, входящему в Единую систему газоснабжения                                                                                                                  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</si>
  <si>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</si>
  <si>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</si>
  <si>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Невыясненные поступления</t>
  </si>
  <si>
    <t>Прочие неналоговые доходы</t>
  </si>
  <si>
    <t>БЕЗВОЗМЕЗДНЫЕ ПОСТУПЛЕНИЯ</t>
  </si>
  <si>
    <t>0113</t>
  </si>
  <si>
    <t>Резервные фонды</t>
  </si>
  <si>
    <t>Налоги на имущество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</si>
  <si>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</si>
  <si>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</si>
  <si>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</t>
  </si>
  <si>
    <t>1000</t>
  </si>
  <si>
    <t>1001</t>
  </si>
  <si>
    <t>1006</t>
  </si>
  <si>
    <t>1100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</si>
  <si>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</si>
  <si>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</si>
  <si>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</si>
  <si>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</si>
  <si>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Среднее профессиональное образование</t>
  </si>
  <si>
    <t>Высшее профессиональное образование</t>
  </si>
  <si>
    <t>ПРОЧИЕ БЕЗВОЗМЕЗДНЫЕ ПОСТУПЛЕНИЯ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</si>
  <si>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</si>
  <si>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</si>
  <si>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</si>
  <si>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</si>
  <si>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0406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</si>
  <si>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</si>
  <si>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</si>
  <si>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</si>
  <si>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</si>
  <si>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</si>
  <si>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</si>
  <si>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Другие вопросы  в области национальной экономики</t>
  </si>
  <si>
    <t>Жилищно-коммунальное хозяйство</t>
  </si>
  <si>
    <t>0502</t>
  </si>
  <si>
    <t>Охрана окружающей среды</t>
  </si>
  <si>
    <t>0601</t>
  </si>
  <si>
    <t>Судебная система</t>
  </si>
  <si>
    <t>0105</t>
  </si>
  <si>
    <t>Международные отношения и международное сотрудничество</t>
  </si>
  <si>
    <t>Другие вопросы в области охраны окружающей среды</t>
  </si>
  <si>
    <t>Образование</t>
  </si>
  <si>
    <t>0702</t>
  </si>
  <si>
    <t>0703</t>
  </si>
  <si>
    <t>0704</t>
  </si>
  <si>
    <t>0706</t>
  </si>
  <si>
    <t>Молодежная политика и оздоровление детей</t>
  </si>
  <si>
    <t>0709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</si>
  <si>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</si>
  <si>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</si>
  <si>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</si>
  <si>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</si>
  <si>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</si>
  <si>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</si>
  <si>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</si>
  <si>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</si>
  <si>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</si>
  <si>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Другие вопросы  в области социальной политики</t>
  </si>
  <si>
    <t>9700</t>
  </si>
  <si>
    <t>7900</t>
  </si>
  <si>
    <t>ПЛАТЕЖИ ПРИ ПОЛЬЗОВАНИИ ПРИРОДНЫМИ РЕСУРСАМИ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</si>
  <si>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</si>
  <si>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</si>
  <si>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</si>
  <si>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</si>
  <si>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</si>
  <si>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>1 06 06030 03 0000 110</t>
  </si>
  <si>
    <t>1 06 06032 04 0000 110</t>
  </si>
  <si>
    <t>1 06 06040 00 0000 110</t>
  </si>
  <si>
    <t>1 06 06042 04 0000 110</t>
  </si>
  <si>
    <t xml:space="preserve">Земельный налог с организаций
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</si>
  <si>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</si>
  <si>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</si>
  <si>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 xml:space="preserve">Субсидии бюджетам на реализацию мероприятий по подготовке и проведению чемпионата мира по футболу в 2018 году в Российской Федерации
</t>
  </si>
  <si>
    <t xml:space="preserve">Субсидии бюджетам городских округов на реализацию мероприятий по подготовке и проведению чемпионата мира по футболу в 2018 году в Российской Федерации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</si>
  <si>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</si>
  <si>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</si>
  <si>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 об исполнении бюджета городского округа Домодедово</t>
  </si>
  <si>
    <t>на отчетную дату</t>
  </si>
  <si>
    <t>Уменьшение прочих остатков средств бюджетов</t>
  </si>
  <si>
    <t>Увеличение прочих остатков денежных средств бюджетов</t>
  </si>
  <si>
    <t>% исполнения на отчетную дату</t>
  </si>
  <si>
    <t>Денежные взыскания (штрафы) за нарушение бюджетного законодательства РФ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</si>
  <si>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</si>
  <si>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 xml:space="preserve">НАЛОГИ НА ПРИБЫЛЬ, ДОХОДЫ </t>
  </si>
  <si>
    <t>Топливно -  энергетический комплекс</t>
  </si>
  <si>
    <t>Средства от продажи акций и иных форм участия в капитале, находящихся в собственности городского округа</t>
  </si>
  <si>
    <t>0410</t>
  </si>
  <si>
    <t>0412</t>
  </si>
  <si>
    <t>0503</t>
  </si>
  <si>
    <t>Благоустройство</t>
  </si>
  <si>
    <t>0603</t>
  </si>
  <si>
    <t>Экологический контроль</t>
  </si>
  <si>
    <t>Охрана объектов растительного и животного мира  и среды их обитания</t>
  </si>
  <si>
    <t>0605</t>
  </si>
  <si>
    <t>Профессиональная подготовка, переподготовка и повышение квалификации</t>
  </si>
  <si>
    <t>0908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</si>
  <si>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</si>
  <si>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</si>
  <si>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</si>
  <si>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</si>
  <si>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Иные межбюджетные трансферты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</si>
  <si>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</si>
  <si>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</si>
  <si>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</si>
  <si>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</si>
  <si>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</si>
  <si>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</si>
  <si>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</si>
  <si>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</si>
  <si>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</si>
  <si>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 xml:space="preserve">Уменьшение прочих остатков денежных средств бюджета городского округа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</si>
  <si>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</si>
  <si>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</si>
  <si>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2 02 20051 04 0000 151</t>
  </si>
  <si>
    <t>2 02 20051 00 0000 151</t>
  </si>
  <si>
    <t>2 02 20000 00 0000 151</t>
  </si>
  <si>
    <t>2 02 29999 00 0000 151</t>
  </si>
  <si>
    <t>2 02 29999 04 0000 151</t>
  </si>
  <si>
    <t>2 02 25030 04 0000 151</t>
  </si>
  <si>
    <t>2 02 25030 00 0000 151</t>
  </si>
  <si>
    <t>2 02 30000 00 0000 151</t>
  </si>
  <si>
    <t>2 02 30021 00 0000 151</t>
  </si>
  <si>
    <t>2 02 30021 04 0000 151</t>
  </si>
  <si>
    <t>2 02 30022 00 0000 151</t>
  </si>
  <si>
    <t>2 02 30022 04 0000 151</t>
  </si>
  <si>
    <t>2 02 30024 00 0000 151</t>
  </si>
  <si>
    <t>2 02 30024 04 0000 151</t>
  </si>
  <si>
    <t>2 02 30029 00 0000 151</t>
  </si>
  <si>
    <t>2 02 30029 04 0000 151</t>
  </si>
  <si>
    <t>2 02 35135 00 0000 151</t>
  </si>
  <si>
    <t>2 02 35135 04 0000 151</t>
  </si>
  <si>
    <t>2 02 35082 04 0000 151</t>
  </si>
  <si>
    <t>2 02 35082 00 0000 151</t>
  </si>
  <si>
    <t>2 02 39999 00 0000 151</t>
  </si>
  <si>
    <t>2 02 39999 04 0000 151</t>
  </si>
  <si>
    <t>2 02 40000 00 0000 151</t>
  </si>
  <si>
    <t>2 02 45160 04 0000 151</t>
  </si>
  <si>
    <t>2 02 45160 00 0000 151</t>
  </si>
  <si>
    <t>2 19 45160 04 0000 151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</si>
  <si>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</si>
  <si>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</si>
  <si>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</si>
  <si>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Темп роста к соответствующему периоду 2017 года, %</t>
  </si>
  <si>
    <t>2 18 00000 00 0000 000</t>
  </si>
  <si>
    <t>2 18 00000 00 0000 180</t>
  </si>
  <si>
    <t>2 18 04020 04 0000 180</t>
  </si>
  <si>
    <t>2 18 04000 04 0000 180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</si>
  <si>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</si>
  <si>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</si>
  <si>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</si>
  <si>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</si>
  <si>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Дополнительное образование детей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</si>
  <si>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</si>
  <si>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</si>
  <si>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2 02 20077 00 0000 151
</t>
  </si>
  <si>
    <t xml:space="preserve">2 02 20077 04 0000 151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</si>
  <si>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</si>
  <si>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</si>
  <si>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</si>
  <si>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2 02 20216 04 0000 151</t>
  </si>
  <si>
    <t>Приложение № 1</t>
  </si>
  <si>
    <t>к постановлению Администрации</t>
  </si>
  <si>
    <t>1 12 01 041 01 0000 120</t>
  </si>
  <si>
    <t xml:space="preserve">Плата за размещение отходов производства </t>
  </si>
  <si>
    <t xml:space="preserve">Субсидии бюджетам на реализацию мероприятий по обеспечению жильем молодых семей
</t>
  </si>
  <si>
    <t xml:space="preserve">2 02 25497 00 0000 151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</si>
  <si>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</si>
  <si>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2 02 25497 04 0000 151
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</si>
  <si>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</si>
  <si>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2 02 25555 00 0000 151
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</si>
  <si>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</si>
  <si>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2 02 25555 04 0000 151
</t>
  </si>
  <si>
    <t>&gt;200</t>
  </si>
  <si>
    <r>
      <t xml:space="preserve">Начальник Финансового управления  ___________________           </t>
    </r>
    <r>
      <rPr>
        <u val="single"/>
        <sz val="10"/>
        <rFont val="Times New Roman"/>
        <family val="1"/>
      </rPr>
      <t xml:space="preserve"> Л.М.Езопова</t>
    </r>
  </si>
  <si>
    <t xml:space="preserve">  на 1 октября 2018 года                                                                              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</si>
  <si>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</si>
  <si>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</si>
  <si>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1 12 01 042 01 0000 120</t>
  </si>
  <si>
    <t>Плата за размещение твердых коммунальных отходов</t>
  </si>
  <si>
    <t>2 02 35120 04 0000 151</t>
  </si>
  <si>
    <t>Субвенции бюджетам городских округов на осуществление полномочий по составлению(изменению)списков кандидатов в присяжные заседатели федеральных судов общей юристдикции вРоссийской Федерации</t>
  </si>
  <si>
    <t>Субвенции бюджетам на осуществление полномочий по составлению(изменению)списков кандидатов в присяжные заседатели федеральных судов общей юристдикции вРоссийской Федерации</t>
  </si>
  <si>
    <t>Фактически исполнено по состоянию на 01.10.2017</t>
  </si>
  <si>
    <t>2 02 35120 00 0000 151</t>
  </si>
  <si>
    <t>2 02 49999 04 0000 151</t>
  </si>
  <si>
    <t>2 02 49999 00 0000 151</t>
  </si>
  <si>
    <r>
      <t xml:space="preserve">И.о.главного бухгалтера                 _____________________           </t>
    </r>
    <r>
      <rPr>
        <u val="single"/>
        <sz val="10"/>
        <rFont val="Times New Roman"/>
        <family val="1"/>
      </rPr>
      <t xml:space="preserve"> С.Б.Голикова            </t>
    </r>
  </si>
  <si>
    <t>от 24.10.2018 № 2470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</si>
</sst>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[Red]\-#,##0\ 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;[Red]#,##0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;\ \-#,##0.00;\ ;"/>
    <numFmt numFmtId="198" formatCode="0.000000E+00;\ഀ"/>
    <numFmt numFmtId="199" formatCode="#,##0.0_ ;[Red]\-#,##0.0\ "/>
    <numFmt numFmtId="200" formatCode="#,##0.00_ ;[Red]\-#,##0.00\ "/>
    <numFmt numFmtId="201" formatCode="#,##0.00000"/>
    <numFmt numFmtId="202" formatCode="[$€-2]\ ###,000_);[Red]\([$€-2]\ ###,000\)"/>
    <numFmt numFmtId="203" formatCode="0.00_ ;[Red]\-0.00\ "/>
    <numFmt numFmtId="204" formatCode="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sz val="10"/>
      <name val="Times New Roman Cyr"/>
      <family val="1"/>
    </font>
    <font>
      <b/>
      <sz val="10"/>
      <name val="Tahoma"/>
      <family val="2"/>
    </font>
    <font>
      <b/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12"/>
      <name val="Times New Roman"/>
      <family val="1"/>
    </font>
    <font>
      <sz val="10"/>
      <color indexed="5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 Cyr"/>
      <family val="0"/>
    </font>
    <font>
      <b/>
      <sz val="9"/>
      <name val="Times New Roman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 Cyr"/>
      <family val="1"/>
    </font>
    <font>
      <sz val="10"/>
      <color indexed="6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 Cyr"/>
      <family val="1"/>
    </font>
    <font>
      <sz val="10"/>
      <color theme="3" tint="0.39998000860214233"/>
      <name val="Times New Roman Cyr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 horizontal="left" vertical="top" wrapText="1"/>
      <protection hidden="1" locked="0"/>
    </xf>
    <xf numFmtId="0" fontId="25" fillId="0" borderId="0">
      <alignment horizontal="left" vertical="top" wrapText="1"/>
      <protection hidden="1" locked="0"/>
    </xf>
    <xf numFmtId="0" fontId="25" fillId="0" borderId="0">
      <alignment horizontal="left" vertical="top" wrapText="1"/>
      <protection hidden="1" locked="0"/>
    </xf>
    <xf numFmtId="0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49" fontId="25" fillId="0" borderId="0">
      <alignment horizontal="left" vertical="top" wrapText="1"/>
      <protection hidden="1" locked="0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0">
      <alignment horizontal="left" wrapText="1"/>
      <protection hidden="1" locked="0"/>
    </xf>
    <xf numFmtId="0" fontId="25" fillId="0" borderId="0">
      <alignment horizontal="left" wrapText="1"/>
      <protection hidden="1" locked="0"/>
    </xf>
    <xf numFmtId="0" fontId="25" fillId="0" borderId="0">
      <alignment horizontal="left" wrapText="1"/>
      <protection hidden="1" locked="0"/>
    </xf>
    <xf numFmtId="0" fontId="25" fillId="0" borderId="0">
      <alignment horizontal="left" wrapText="1"/>
      <protection hidden="1" locked="0"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9" fontId="25" fillId="0" borderId="10">
      <alignment horizontal="center" wrapText="1"/>
      <protection hidden="1" locked="0"/>
    </xf>
    <xf numFmtId="49" fontId="25" fillId="0" borderId="10">
      <alignment horizontal="center" wrapText="1"/>
      <protection hidden="1" locked="0"/>
    </xf>
    <xf numFmtId="49" fontId="25" fillId="0" borderId="10">
      <alignment horizontal="center" wrapText="1"/>
      <protection hidden="1" locked="0"/>
    </xf>
    <xf numFmtId="49" fontId="25" fillId="0" borderId="10">
      <alignment horizontal="center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49" fontId="25" fillId="0" borderId="11">
      <alignment horizontal="right" wrapText="1"/>
      <protection hidden="1" locked="0"/>
    </xf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8" fillId="0" borderId="12" xfId="0" applyNumberFormat="1" applyFont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/>
    </xf>
    <xf numFmtId="173" fontId="12" fillId="0" borderId="0" xfId="0" applyNumberFormat="1" applyFont="1" applyBorder="1" applyAlignment="1" applyProtection="1">
      <alignment horizontal="right"/>
      <protection hidden="1"/>
    </xf>
    <xf numFmtId="0" fontId="6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 applyProtection="1">
      <alignment horizontal="justify" vertical="center" wrapText="1"/>
      <protection hidden="1"/>
    </xf>
    <xf numFmtId="0" fontId="19" fillId="0" borderId="12" xfId="0" applyFont="1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justify" vertical="center" wrapText="1"/>
      <protection hidden="1"/>
    </xf>
    <xf numFmtId="0" fontId="3" fillId="0" borderId="12" xfId="0" applyFont="1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justify" vertical="center" wrapText="1"/>
      <protection hidden="1"/>
    </xf>
    <xf numFmtId="0" fontId="20" fillId="0" borderId="12" xfId="0" applyFont="1" applyBorder="1" applyAlignment="1" applyProtection="1">
      <alignment horizontal="justify" vertical="center" wrapText="1"/>
      <protection hidden="1"/>
    </xf>
    <xf numFmtId="0" fontId="3" fillId="0" borderId="12" xfId="0" applyFont="1" applyBorder="1" applyAlignment="1" applyProtection="1">
      <alignment horizontal="justify" vertical="center" wrapText="1"/>
      <protection hidden="1"/>
    </xf>
    <xf numFmtId="0" fontId="19" fillId="0" borderId="12" xfId="0" applyFont="1" applyBorder="1" applyAlignment="1" applyProtection="1">
      <alignment horizontal="justify" vertical="center" wrapText="1"/>
      <protection hidden="1"/>
    </xf>
    <xf numFmtId="0" fontId="18" fillId="0" borderId="12" xfId="0" applyFont="1" applyBorder="1" applyAlignment="1" applyProtection="1">
      <alignment vertical="center" wrapText="1"/>
      <protection hidden="1"/>
    </xf>
    <xf numFmtId="0" fontId="20" fillId="0" borderId="12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6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center" wrapText="1"/>
    </xf>
    <xf numFmtId="199" fontId="13" fillId="0" borderId="0" xfId="0" applyNumberFormat="1" applyFont="1" applyBorder="1" applyAlignment="1" applyProtection="1">
      <alignment horizontal="right" vertical="top"/>
      <protection hidden="1"/>
    </xf>
    <xf numFmtId="199" fontId="3" fillId="0" borderId="0" xfId="0" applyNumberFormat="1" applyFont="1" applyBorder="1" applyAlignment="1" applyProtection="1">
      <alignment horizontal="right" vertical="top"/>
      <protection hidden="1"/>
    </xf>
    <xf numFmtId="49" fontId="3" fillId="0" borderId="0" xfId="0" applyNumberFormat="1" applyFont="1" applyBorder="1" applyAlignment="1">
      <alignment horizontal="center" vertical="top" wrapText="1"/>
    </xf>
    <xf numFmtId="18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183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vertical="top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99" fontId="3" fillId="0" borderId="12" xfId="0" applyNumberFormat="1" applyFont="1" applyBorder="1" applyAlignment="1" applyProtection="1">
      <alignment horizontal="right" vertical="center" wrapText="1"/>
      <protection/>
    </xf>
    <xf numFmtId="199" fontId="3" fillId="0" borderId="1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 applyProtection="1">
      <alignment horizontal="center" vertical="center" wrapText="1"/>
      <protection hidden="1"/>
    </xf>
    <xf numFmtId="173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173" fontId="12" fillId="0" borderId="12" xfId="0" applyNumberFormat="1" applyFont="1" applyBorder="1" applyAlignment="1" applyProtection="1">
      <alignment horizontal="right" vertical="center" wrapText="1"/>
      <protection hidden="1"/>
    </xf>
    <xf numFmtId="173" fontId="8" fillId="0" borderId="12" xfId="0" applyNumberFormat="1" applyFont="1" applyBorder="1" applyAlignment="1" applyProtection="1">
      <alignment horizontal="right" vertical="center" wrapText="1"/>
      <protection hidden="1"/>
    </xf>
    <xf numFmtId="199" fontId="3" fillId="0" borderId="12" xfId="0" applyNumberFormat="1" applyFont="1" applyBorder="1" applyAlignment="1" applyProtection="1">
      <alignment horizontal="right" vertical="center" wrapText="1"/>
      <protection locked="0"/>
    </xf>
    <xf numFmtId="199" fontId="3" fillId="0" borderId="12" xfId="0" applyNumberFormat="1" applyFont="1" applyBorder="1" applyAlignment="1" applyProtection="1">
      <alignment horizontal="right" vertical="center" wrapText="1"/>
      <protection/>
    </xf>
    <xf numFmtId="173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73" fontId="12" fillId="0" borderId="12" xfId="0" applyNumberFormat="1" applyFont="1" applyFill="1" applyBorder="1" applyAlignment="1" applyProtection="1">
      <alignment horizontal="right" vertical="center" wrapText="1"/>
      <protection hidden="1"/>
    </xf>
    <xf numFmtId="199" fontId="13" fillId="0" borderId="12" xfId="0" applyNumberFormat="1" applyFont="1" applyBorder="1" applyAlignment="1" applyProtection="1">
      <alignment horizontal="right" vertical="center" wrapText="1"/>
      <protection/>
    </xf>
    <xf numFmtId="199" fontId="3" fillId="0" borderId="12" xfId="0" applyNumberFormat="1" applyFont="1" applyBorder="1" applyAlignment="1" applyProtection="1">
      <alignment horizontal="right" vertical="center" wrapText="1"/>
      <protection locked="0"/>
    </xf>
    <xf numFmtId="199" fontId="14" fillId="0" borderId="12" xfId="0" applyNumberFormat="1" applyFont="1" applyBorder="1" applyAlignment="1" applyProtection="1">
      <alignment horizontal="right"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199" fontId="13" fillId="0" borderId="12" xfId="0" applyNumberFormat="1" applyFont="1" applyBorder="1" applyAlignment="1" applyProtection="1">
      <alignment horizontal="right" vertical="center" wrapText="1"/>
      <protection/>
    </xf>
    <xf numFmtId="173" fontId="11" fillId="0" borderId="12" xfId="0" applyNumberFormat="1" applyFont="1" applyFill="1" applyBorder="1" applyAlignment="1" applyProtection="1">
      <alignment horizontal="right" vertical="center" wrapText="1"/>
      <protection hidden="1"/>
    </xf>
    <xf numFmtId="173" fontId="12" fillId="0" borderId="12" xfId="0" applyNumberFormat="1" applyFont="1" applyFill="1" applyBorder="1" applyAlignment="1" applyProtection="1">
      <alignment horizontal="right" vertical="center" wrapText="1"/>
      <protection hidden="1"/>
    </xf>
    <xf numFmtId="173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173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173" fontId="12" fillId="33" borderId="12" xfId="0" applyNumberFormat="1" applyFont="1" applyFill="1" applyBorder="1" applyAlignment="1" applyProtection="1">
      <alignment horizontal="right" vertical="center" wrapText="1"/>
      <protection hidden="1"/>
    </xf>
    <xf numFmtId="199" fontId="3" fillId="0" borderId="12" xfId="0" applyNumberFormat="1" applyFont="1" applyFill="1" applyBorder="1" applyAlignment="1" applyProtection="1">
      <alignment horizontal="right" vertical="center" wrapText="1"/>
      <protection/>
    </xf>
    <xf numFmtId="199" fontId="17" fillId="0" borderId="12" xfId="0" applyNumberFormat="1" applyFont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9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73" fontId="11" fillId="0" borderId="12" xfId="0" applyNumberFormat="1" applyFont="1" applyBorder="1" applyAlignment="1" applyProtection="1">
      <alignment horizontal="right" vertical="center" wrapText="1"/>
      <protection hidden="1"/>
    </xf>
    <xf numFmtId="199" fontId="17" fillId="0" borderId="12" xfId="0" applyNumberFormat="1" applyFont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>
      <alignment horizontal="center" vertical="center" wrapText="1"/>
    </xf>
    <xf numFmtId="199" fontId="17" fillId="0" borderId="12" xfId="0" applyNumberFormat="1" applyFont="1" applyBorder="1" applyAlignment="1" applyProtection="1">
      <alignment horizontal="right" vertical="center" wrapText="1"/>
      <protection/>
    </xf>
    <xf numFmtId="199" fontId="17" fillId="0" borderId="12" xfId="0" applyNumberFormat="1" applyFont="1" applyBorder="1" applyAlignment="1" applyProtection="1">
      <alignment horizontal="right" vertical="center" wrapText="1"/>
      <protection hidden="1"/>
    </xf>
    <xf numFmtId="49" fontId="3" fillId="33" borderId="12" xfId="0" applyNumberFormat="1" applyFont="1" applyFill="1" applyBorder="1" applyAlignment="1">
      <alignment horizontal="left" vertical="center" wrapText="1"/>
    </xf>
    <xf numFmtId="199" fontId="3" fillId="0" borderId="12" xfId="0" applyNumberFormat="1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199" fontId="13" fillId="0" borderId="12" xfId="0" applyNumberFormat="1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199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99" fontId="1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49" fontId="15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2" xfId="0" applyFont="1" applyBorder="1" applyAlignment="1" applyProtection="1">
      <alignment horizontal="left" vertical="center" wrapText="1"/>
      <protection hidden="1"/>
    </xf>
    <xf numFmtId="199" fontId="15" fillId="0" borderId="12" xfId="0" applyNumberFormat="1" applyFont="1" applyBorder="1" applyAlignment="1" applyProtection="1">
      <alignment horizontal="right" vertical="center" wrapText="1"/>
      <protection/>
    </xf>
    <xf numFmtId="173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5" fillId="33" borderId="12" xfId="0" applyNumberFormat="1" applyFont="1" applyFill="1" applyBorder="1" applyAlignment="1" applyProtection="1">
      <alignment horizontal="center"/>
      <protection hidden="1"/>
    </xf>
    <xf numFmtId="0" fontId="24" fillId="33" borderId="12" xfId="0" applyFont="1" applyFill="1" applyBorder="1" applyAlignment="1" applyProtection="1">
      <alignment wrapText="1"/>
      <protection hidden="1"/>
    </xf>
    <xf numFmtId="173" fontId="16" fillId="0" borderId="12" xfId="0" applyNumberFormat="1" applyFont="1" applyBorder="1" applyAlignment="1" applyProtection="1">
      <alignment horizontal="right" vertical="center" wrapText="1"/>
      <protection hidden="1"/>
    </xf>
    <xf numFmtId="19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99" fontId="3" fillId="0" borderId="12" xfId="0" applyNumberFormat="1" applyFont="1" applyFill="1" applyBorder="1" applyAlignment="1" applyProtection="1">
      <alignment horizontal="right" vertical="center" wrapText="1"/>
      <protection/>
    </xf>
    <xf numFmtId="199" fontId="13" fillId="0" borderId="12" xfId="0" applyNumberFormat="1" applyFont="1" applyFill="1" applyBorder="1" applyAlignment="1" applyProtection="1">
      <alignment horizontal="right" vertical="center" wrapText="1"/>
      <protection/>
    </xf>
    <xf numFmtId="20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 applyProtection="1">
      <alignment vertical="center" wrapText="1"/>
      <protection hidden="1"/>
    </xf>
    <xf numFmtId="173" fontId="8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vertical="center" wrapText="1"/>
      <protection hidden="1"/>
    </xf>
    <xf numFmtId="173" fontId="12" fillId="33" borderId="12" xfId="0" applyNumberFormat="1" applyFont="1" applyFill="1" applyBorder="1" applyAlignment="1" applyProtection="1">
      <alignment horizontal="right" vertical="center" wrapText="1"/>
      <protection hidden="1"/>
    </xf>
    <xf numFmtId="173" fontId="8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15" fillId="0" borderId="10" xfId="178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0" xfId="178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0" xfId="177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0" xfId="177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vertical="top" wrapText="1"/>
      <protection hidden="1"/>
    </xf>
    <xf numFmtId="49" fontId="15" fillId="0" borderId="19" xfId="177" applyNumberFormat="1" applyFont="1" applyFill="1" applyBorder="1" applyAlignment="1" applyProtection="1">
      <alignment horizontal="left" vertical="top" wrapText="1"/>
      <protection hidden="1" locked="0"/>
    </xf>
    <xf numFmtId="173" fontId="62" fillId="0" borderId="12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Fill="1" applyAlignment="1">
      <alignment horizontal="center" vertical="top"/>
    </xf>
    <xf numFmtId="0" fontId="22" fillId="0" borderId="2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22" fillId="0" borderId="0" xfId="0" applyFont="1" applyFill="1" applyBorder="1" applyAlignment="1">
      <alignment horizontal="center" vertical="top" wrapText="1"/>
    </xf>
    <xf numFmtId="173" fontId="6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8" xfId="181" applyFont="1" applyFill="1" applyBorder="1" applyAlignment="1" applyProtection="1">
      <alignment horizontal="left" vertical="center" wrapText="1"/>
      <protection hidden="1"/>
    </xf>
    <xf numFmtId="49" fontId="8" fillId="0" borderId="18" xfId="0" applyNumberFormat="1" applyFont="1" applyFill="1" applyBorder="1" applyAlignment="1">
      <alignment horizontal="center" vertical="top" wrapText="1"/>
    </xf>
    <xf numFmtId="49" fontId="15" fillId="0" borderId="22" xfId="178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22" xfId="178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178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2" xfId="178" applyNumberFormat="1" applyFont="1" applyFill="1" applyBorder="1" applyAlignment="1" applyProtection="1">
      <alignment horizontal="left" vertical="top" wrapText="1"/>
      <protection hidden="1" locked="0"/>
    </xf>
    <xf numFmtId="173" fontId="63" fillId="0" borderId="12" xfId="0" applyNumberFormat="1" applyFont="1" applyBorder="1" applyAlignment="1" applyProtection="1">
      <alignment horizontal="right" vertical="center" wrapText="1"/>
      <protection hidden="1"/>
    </xf>
    <xf numFmtId="199" fontId="64" fillId="0" borderId="12" xfId="0" applyNumberFormat="1" applyFont="1" applyBorder="1" applyAlignment="1" applyProtection="1">
      <alignment horizontal="right" vertical="center" wrapText="1"/>
      <protection/>
    </xf>
    <xf numFmtId="173" fontId="6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3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4" xfId="47"/>
    <cellStyle name="Денежный [0] 5" xfId="48"/>
    <cellStyle name="Денежный 10" xfId="49"/>
    <cellStyle name="Денежный 100" xfId="50"/>
    <cellStyle name="Денежный 101" xfId="51"/>
    <cellStyle name="Денежный 102" xfId="52"/>
    <cellStyle name="Денежный 103" xfId="53"/>
    <cellStyle name="Денежный 104" xfId="54"/>
    <cellStyle name="Денежный 105" xfId="55"/>
    <cellStyle name="Денежный 106" xfId="56"/>
    <cellStyle name="Денежный 107" xfId="57"/>
    <cellStyle name="Денежный 108" xfId="58"/>
    <cellStyle name="Денежный 109" xfId="59"/>
    <cellStyle name="Денежный 11" xfId="60"/>
    <cellStyle name="Денежный 110" xfId="61"/>
    <cellStyle name="Денежный 111" xfId="62"/>
    <cellStyle name="Денежный 112" xfId="63"/>
    <cellStyle name="Денежный 113" xfId="64"/>
    <cellStyle name="Денежный 114" xfId="65"/>
    <cellStyle name="Денежный 115" xfId="66"/>
    <cellStyle name="Денежный 116" xfId="67"/>
    <cellStyle name="Денежный 117" xfId="68"/>
    <cellStyle name="Денежный 118" xfId="69"/>
    <cellStyle name="Денежный 119" xfId="70"/>
    <cellStyle name="Денежный 12" xfId="71"/>
    <cellStyle name="Денежный 120" xfId="72"/>
    <cellStyle name="Денежный 121" xfId="73"/>
    <cellStyle name="Денежный 13" xfId="74"/>
    <cellStyle name="Денежный 14" xfId="75"/>
    <cellStyle name="Денежный 15" xfId="76"/>
    <cellStyle name="Денежный 16" xfId="77"/>
    <cellStyle name="Денежный 17" xfId="78"/>
    <cellStyle name="Денежный 18" xfId="79"/>
    <cellStyle name="Денежный 19" xfId="80"/>
    <cellStyle name="Денежный 2" xfId="81"/>
    <cellStyle name="Денежный 20" xfId="82"/>
    <cellStyle name="Денежный 21" xfId="83"/>
    <cellStyle name="Денежный 22" xfId="84"/>
    <cellStyle name="Денежный 23" xfId="85"/>
    <cellStyle name="Денежный 24" xfId="86"/>
    <cellStyle name="Денежный 25" xfId="87"/>
    <cellStyle name="Денежный 26" xfId="88"/>
    <cellStyle name="Денежный 27" xfId="89"/>
    <cellStyle name="Денежный 28" xfId="90"/>
    <cellStyle name="Денежный 29" xfId="91"/>
    <cellStyle name="Денежный 3" xfId="92"/>
    <cellStyle name="Денежный 30" xfId="93"/>
    <cellStyle name="Денежный 31" xfId="94"/>
    <cellStyle name="Денежный 32" xfId="95"/>
    <cellStyle name="Денежный 33" xfId="96"/>
    <cellStyle name="Денежный 34" xfId="97"/>
    <cellStyle name="Денежный 35" xfId="98"/>
    <cellStyle name="Денежный 36" xfId="99"/>
    <cellStyle name="Денежный 37" xfId="100"/>
    <cellStyle name="Денежный 38" xfId="101"/>
    <cellStyle name="Денежный 39" xfId="102"/>
    <cellStyle name="Денежный 4" xfId="103"/>
    <cellStyle name="Денежный 40" xfId="104"/>
    <cellStyle name="Денежный 41" xfId="105"/>
    <cellStyle name="Денежный 42" xfId="106"/>
    <cellStyle name="Денежный 43" xfId="107"/>
    <cellStyle name="Денежный 44" xfId="108"/>
    <cellStyle name="Денежный 45" xfId="109"/>
    <cellStyle name="Денежный 46" xfId="110"/>
    <cellStyle name="Денежный 47" xfId="111"/>
    <cellStyle name="Денежный 48" xfId="112"/>
    <cellStyle name="Денежный 49" xfId="113"/>
    <cellStyle name="Денежный 5" xfId="114"/>
    <cellStyle name="Денежный 50" xfId="115"/>
    <cellStyle name="Денежный 51" xfId="116"/>
    <cellStyle name="Денежный 52" xfId="117"/>
    <cellStyle name="Денежный 53" xfId="118"/>
    <cellStyle name="Денежный 54" xfId="119"/>
    <cellStyle name="Денежный 55" xfId="120"/>
    <cellStyle name="Денежный 56" xfId="121"/>
    <cellStyle name="Денежный 57" xfId="122"/>
    <cellStyle name="Денежный 58" xfId="123"/>
    <cellStyle name="Денежный 59" xfId="124"/>
    <cellStyle name="Денежный 6" xfId="125"/>
    <cellStyle name="Денежный 60" xfId="126"/>
    <cellStyle name="Денежный 61" xfId="127"/>
    <cellStyle name="Денежный 62" xfId="128"/>
    <cellStyle name="Денежный 63" xfId="129"/>
    <cellStyle name="Денежный 64" xfId="130"/>
    <cellStyle name="Денежный 65" xfId="131"/>
    <cellStyle name="Денежный 66" xfId="132"/>
    <cellStyle name="Денежный 67" xfId="133"/>
    <cellStyle name="Денежный 68" xfId="134"/>
    <cellStyle name="Денежный 69" xfId="135"/>
    <cellStyle name="Денежный 7" xfId="136"/>
    <cellStyle name="Денежный 70" xfId="137"/>
    <cellStyle name="Денежный 71" xfId="138"/>
    <cellStyle name="Денежный 72" xfId="139"/>
    <cellStyle name="Денежный 73" xfId="140"/>
    <cellStyle name="Денежный 74" xfId="141"/>
    <cellStyle name="Денежный 75" xfId="142"/>
    <cellStyle name="Денежный 76" xfId="143"/>
    <cellStyle name="Денежный 77" xfId="144"/>
    <cellStyle name="Денежный 78" xfId="145"/>
    <cellStyle name="Денежный 79" xfId="146"/>
    <cellStyle name="Денежный 8" xfId="147"/>
    <cellStyle name="Денежный 80" xfId="148"/>
    <cellStyle name="Денежный 81" xfId="149"/>
    <cellStyle name="Денежный 82" xfId="150"/>
    <cellStyle name="Денежный 83" xfId="151"/>
    <cellStyle name="Денежный 84" xfId="152"/>
    <cellStyle name="Денежный 85" xfId="153"/>
    <cellStyle name="Денежный 86" xfId="154"/>
    <cellStyle name="Денежный 87" xfId="155"/>
    <cellStyle name="Денежный 88" xfId="156"/>
    <cellStyle name="Денежный 89" xfId="157"/>
    <cellStyle name="Денежный 9" xfId="158"/>
    <cellStyle name="Денежный 90" xfId="159"/>
    <cellStyle name="Денежный 91" xfId="160"/>
    <cellStyle name="Денежный 92" xfId="161"/>
    <cellStyle name="Денежный 93" xfId="162"/>
    <cellStyle name="Денежный 94" xfId="163"/>
    <cellStyle name="Денежный 95" xfId="164"/>
    <cellStyle name="Денежный 96" xfId="165"/>
    <cellStyle name="Денежный 97" xfId="166"/>
    <cellStyle name="Денежный 98" xfId="167"/>
    <cellStyle name="Денежный 99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2" xfId="177"/>
    <cellStyle name="Обычный 3" xfId="178"/>
    <cellStyle name="Обычный 4" xfId="179"/>
    <cellStyle name="Обычный 5" xfId="180"/>
    <cellStyle name="Обычный_Прил №2 - ФКР - Бюджет 2002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Процентный 2" xfId="187"/>
    <cellStyle name="Процентный 3" xfId="188"/>
    <cellStyle name="Процентный 4" xfId="189"/>
    <cellStyle name="Процентный 5" xfId="190"/>
    <cellStyle name="Связанная ячейка" xfId="191"/>
    <cellStyle name="Текст предупреждения" xfId="192"/>
    <cellStyle name="Тысячи [0]_Лист1" xfId="193"/>
    <cellStyle name="Тысячи_Лист1" xfId="194"/>
    <cellStyle name="Comma" xfId="195"/>
    <cellStyle name="Comma [0]" xfId="196"/>
    <cellStyle name="Финансовый [0] 2" xfId="197"/>
    <cellStyle name="Финансовый [0] 3" xfId="198"/>
    <cellStyle name="Финансовый [0] 4" xfId="199"/>
    <cellStyle name="Финансовый [0] 5" xfId="200"/>
    <cellStyle name="Финансовый 10" xfId="201"/>
    <cellStyle name="Финансовый 100" xfId="202"/>
    <cellStyle name="Финансовый 101" xfId="203"/>
    <cellStyle name="Финансовый 102" xfId="204"/>
    <cellStyle name="Финансовый 103" xfId="205"/>
    <cellStyle name="Финансовый 104" xfId="206"/>
    <cellStyle name="Финансовый 105" xfId="207"/>
    <cellStyle name="Финансовый 106" xfId="208"/>
    <cellStyle name="Финансовый 107" xfId="209"/>
    <cellStyle name="Финансовый 108" xfId="210"/>
    <cellStyle name="Финансовый 109" xfId="211"/>
    <cellStyle name="Финансовый 11" xfId="212"/>
    <cellStyle name="Финансовый 110" xfId="213"/>
    <cellStyle name="Финансовый 111" xfId="214"/>
    <cellStyle name="Финансовый 112" xfId="215"/>
    <cellStyle name="Финансовый 113" xfId="216"/>
    <cellStyle name="Финансовый 114" xfId="217"/>
    <cellStyle name="Финансовый 115" xfId="218"/>
    <cellStyle name="Финансовый 116" xfId="219"/>
    <cellStyle name="Финансовый 117" xfId="220"/>
    <cellStyle name="Финансовый 118" xfId="221"/>
    <cellStyle name="Финансовый 119" xfId="222"/>
    <cellStyle name="Финансовый 12" xfId="223"/>
    <cellStyle name="Финансовый 120" xfId="224"/>
    <cellStyle name="Финансовый 121" xfId="225"/>
    <cellStyle name="Финансовый 13" xfId="226"/>
    <cellStyle name="Финансовый 14" xfId="227"/>
    <cellStyle name="Финансовый 15" xfId="228"/>
    <cellStyle name="Финансовый 16" xfId="229"/>
    <cellStyle name="Финансовый 17" xfId="230"/>
    <cellStyle name="Финансовый 18" xfId="231"/>
    <cellStyle name="Финансовый 19" xfId="232"/>
    <cellStyle name="Финансовый 2" xfId="233"/>
    <cellStyle name="Финансовый 20" xfId="234"/>
    <cellStyle name="Финансовый 21" xfId="235"/>
    <cellStyle name="Финансовый 22" xfId="236"/>
    <cellStyle name="Финансовый 23" xfId="237"/>
    <cellStyle name="Финансовый 24" xfId="238"/>
    <cellStyle name="Финансовый 25" xfId="239"/>
    <cellStyle name="Финансовый 26" xfId="240"/>
    <cellStyle name="Финансовый 27" xfId="241"/>
    <cellStyle name="Финансовый 28" xfId="242"/>
    <cellStyle name="Финансовый 29" xfId="243"/>
    <cellStyle name="Финансовый 3" xfId="244"/>
    <cellStyle name="Финансовый 30" xfId="245"/>
    <cellStyle name="Финансовый 31" xfId="246"/>
    <cellStyle name="Финансовый 32" xfId="247"/>
    <cellStyle name="Финансовый 33" xfId="248"/>
    <cellStyle name="Финансовый 34" xfId="249"/>
    <cellStyle name="Финансовый 35" xfId="250"/>
    <cellStyle name="Финансовый 36" xfId="251"/>
    <cellStyle name="Финансовый 37" xfId="252"/>
    <cellStyle name="Финансовый 38" xfId="253"/>
    <cellStyle name="Финансовый 39" xfId="254"/>
    <cellStyle name="Финансовый 4" xfId="255"/>
    <cellStyle name="Финансовый 40" xfId="256"/>
    <cellStyle name="Финансовый 41" xfId="257"/>
    <cellStyle name="Финансовый 42" xfId="258"/>
    <cellStyle name="Финансовый 43" xfId="259"/>
    <cellStyle name="Финансовый 44" xfId="260"/>
    <cellStyle name="Финансовый 45" xfId="261"/>
    <cellStyle name="Финансовый 46" xfId="262"/>
    <cellStyle name="Финансовый 47" xfId="263"/>
    <cellStyle name="Финансовый 48" xfId="264"/>
    <cellStyle name="Финансовый 49" xfId="265"/>
    <cellStyle name="Финансовый 5" xfId="266"/>
    <cellStyle name="Финансовый 50" xfId="267"/>
    <cellStyle name="Финансовый 51" xfId="268"/>
    <cellStyle name="Финансовый 52" xfId="269"/>
    <cellStyle name="Финансовый 53" xfId="270"/>
    <cellStyle name="Финансовый 54" xfId="271"/>
    <cellStyle name="Финансовый 55" xfId="272"/>
    <cellStyle name="Финансовый 56" xfId="273"/>
    <cellStyle name="Финансовый 57" xfId="274"/>
    <cellStyle name="Финансовый 58" xfId="275"/>
    <cellStyle name="Финансовый 59" xfId="276"/>
    <cellStyle name="Финансовый 6" xfId="277"/>
    <cellStyle name="Финансовый 60" xfId="278"/>
    <cellStyle name="Финансовый 61" xfId="279"/>
    <cellStyle name="Финансовый 62" xfId="280"/>
    <cellStyle name="Финансовый 63" xfId="281"/>
    <cellStyle name="Финансовый 64" xfId="282"/>
    <cellStyle name="Финансовый 65" xfId="283"/>
    <cellStyle name="Финансовый 66" xfId="284"/>
    <cellStyle name="Финансовый 67" xfId="285"/>
    <cellStyle name="Финансовый 68" xfId="286"/>
    <cellStyle name="Финансовый 69" xfId="287"/>
    <cellStyle name="Финансовый 7" xfId="288"/>
    <cellStyle name="Финансовый 70" xfId="289"/>
    <cellStyle name="Финансовый 71" xfId="290"/>
    <cellStyle name="Финансовый 72" xfId="291"/>
    <cellStyle name="Финансовый 73" xfId="292"/>
    <cellStyle name="Финансовый 74" xfId="293"/>
    <cellStyle name="Финансовый 75" xfId="294"/>
    <cellStyle name="Финансовый 76" xfId="295"/>
    <cellStyle name="Финансовый 77" xfId="296"/>
    <cellStyle name="Финансовый 78" xfId="297"/>
    <cellStyle name="Финансовый 79" xfId="298"/>
    <cellStyle name="Финансовый 8" xfId="299"/>
    <cellStyle name="Финансовый 80" xfId="300"/>
    <cellStyle name="Финансовый 81" xfId="301"/>
    <cellStyle name="Финансовый 82" xfId="302"/>
    <cellStyle name="Финансовый 83" xfId="303"/>
    <cellStyle name="Финансовый 84" xfId="304"/>
    <cellStyle name="Финансовый 85" xfId="305"/>
    <cellStyle name="Финансовый 86" xfId="306"/>
    <cellStyle name="Финансовый 87" xfId="307"/>
    <cellStyle name="Финансовый 88" xfId="308"/>
    <cellStyle name="Финансовый 89" xfId="309"/>
    <cellStyle name="Финансовый 9" xfId="310"/>
    <cellStyle name="Финансовый 90" xfId="311"/>
    <cellStyle name="Финансовый 91" xfId="312"/>
    <cellStyle name="Финансовый 92" xfId="313"/>
    <cellStyle name="Финансовый 93" xfId="314"/>
    <cellStyle name="Финансовый 94" xfId="315"/>
    <cellStyle name="Финансовый 95" xfId="316"/>
    <cellStyle name="Финансовый 96" xfId="317"/>
    <cellStyle name="Финансовый 97" xfId="318"/>
    <cellStyle name="Финансовый 98" xfId="319"/>
    <cellStyle name="Финансовый 99" xfId="320"/>
    <cellStyle name="Хороший" xfId="3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6"/>
  <sheetViews>
    <sheetView showGridLines="0" showZeros="0" tabSelected="1" view="pageBreakPreview" zoomScaleNormal="75" zoomScaleSheetLayoutView="100" workbookViewId="0" topLeftCell="A1">
      <selection activeCell="C9" sqref="C9"/>
    </sheetView>
  </sheetViews>
  <sheetFormatPr defaultColWidth="9.25390625" defaultRowHeight="12.75"/>
  <cols>
    <col min="1" max="1" width="22.375" style="56" customWidth="1"/>
    <col min="2" max="2" width="62.125" style="13" customWidth="1"/>
    <col min="3" max="3" width="15.25390625" style="57" customWidth="1"/>
    <col min="4" max="6" width="15.00390625" style="20" customWidth="1"/>
    <col min="7" max="7" width="15.00390625" style="7" customWidth="1"/>
    <col min="8" max="8" width="11.25390625" style="7" customWidth="1"/>
    <col min="9" max="9" width="2.00390625" style="7" customWidth="1"/>
    <col min="10" max="10" width="0.2421875" style="7" hidden="1" customWidth="1"/>
    <col min="11" max="18" width="9.25390625" style="7" hidden="1" customWidth="1"/>
    <col min="19" max="16384" width="9.25390625" style="7" customWidth="1"/>
  </cols>
  <sheetData>
    <row r="1" ht="25.5">
      <c r="F1" s="20" t="s">
        <v>661</v>
      </c>
    </row>
    <row r="2" spans="6:7" ht="12.75" customHeight="1">
      <c r="F2" s="159" t="s">
        <v>662</v>
      </c>
      <c r="G2" s="159"/>
    </row>
    <row r="3" spans="6:7" ht="21.75" customHeight="1">
      <c r="F3" s="160" t="s">
        <v>688</v>
      </c>
      <c r="G3" s="160"/>
    </row>
    <row r="4" spans="1:6" ht="27" customHeight="1" thickBot="1">
      <c r="A4" s="164" t="s">
        <v>271</v>
      </c>
      <c r="B4" s="164"/>
      <c r="C4" s="164"/>
      <c r="D4" s="164"/>
      <c r="E4" s="145"/>
      <c r="F4" s="145"/>
    </row>
    <row r="5" spans="1:7" ht="21.75" customHeight="1">
      <c r="A5" s="165" t="s">
        <v>577</v>
      </c>
      <c r="B5" s="165"/>
      <c r="C5" s="165"/>
      <c r="D5" s="165"/>
      <c r="E5" s="148"/>
      <c r="F5" s="146"/>
      <c r="G5" s="8" t="s">
        <v>272</v>
      </c>
    </row>
    <row r="6" spans="1:7" ht="24.75" customHeight="1">
      <c r="A6" s="9"/>
      <c r="B6" s="10"/>
      <c r="C6" s="7"/>
      <c r="D6" s="1" t="s">
        <v>273</v>
      </c>
      <c r="E6" s="1"/>
      <c r="F6" s="1"/>
      <c r="G6" s="11" t="s">
        <v>274</v>
      </c>
    </row>
    <row r="7" spans="1:7" ht="23.25" customHeight="1">
      <c r="A7" s="9"/>
      <c r="B7" s="140" t="s">
        <v>675</v>
      </c>
      <c r="C7" s="7"/>
      <c r="D7" s="2" t="s">
        <v>275</v>
      </c>
      <c r="E7" s="2"/>
      <c r="F7" s="2"/>
      <c r="G7" s="12"/>
    </row>
    <row r="8" spans="1:7" ht="22.5" customHeight="1">
      <c r="A8" s="9"/>
      <c r="C8" s="7"/>
      <c r="D8" s="7"/>
      <c r="E8" s="7"/>
      <c r="F8" s="7"/>
      <c r="G8" s="14"/>
    </row>
    <row r="9" spans="1:7" ht="27" customHeight="1">
      <c r="A9" s="9"/>
      <c r="B9" s="15" t="s">
        <v>428</v>
      </c>
      <c r="C9" s="7"/>
      <c r="D9" s="7"/>
      <c r="E9" s="7"/>
      <c r="F9" s="7"/>
      <c r="G9" s="16"/>
    </row>
    <row r="10" spans="1:7" ht="21" customHeight="1">
      <c r="A10" s="9"/>
      <c r="B10" s="15" t="s">
        <v>262</v>
      </c>
      <c r="C10" s="7"/>
      <c r="D10" s="2" t="s">
        <v>276</v>
      </c>
      <c r="E10" s="2"/>
      <c r="F10" s="2"/>
      <c r="G10" s="11" t="s">
        <v>277</v>
      </c>
    </row>
    <row r="11" spans="1:7" ht="25.5" customHeight="1" thickBot="1">
      <c r="A11" s="9"/>
      <c r="B11" s="15" t="s">
        <v>263</v>
      </c>
      <c r="C11" s="7"/>
      <c r="D11" s="2" t="s">
        <v>278</v>
      </c>
      <c r="E11" s="2"/>
      <c r="F11" s="2"/>
      <c r="G11" s="17" t="s">
        <v>279</v>
      </c>
    </row>
    <row r="12" spans="1:7" ht="16.5" customHeight="1" thickBot="1">
      <c r="A12" s="9"/>
      <c r="B12" s="18"/>
      <c r="C12" s="19"/>
      <c r="G12" s="147"/>
    </row>
    <row r="13" spans="1:8" ht="37.5" customHeight="1">
      <c r="A13" s="174" t="s">
        <v>484</v>
      </c>
      <c r="B13" s="176" t="s">
        <v>280</v>
      </c>
      <c r="C13" s="172" t="s">
        <v>281</v>
      </c>
      <c r="D13" s="173"/>
      <c r="E13" s="170" t="s">
        <v>282</v>
      </c>
      <c r="F13" s="166" t="s">
        <v>581</v>
      </c>
      <c r="G13" s="168" t="s">
        <v>683</v>
      </c>
      <c r="H13" s="161" t="s">
        <v>643</v>
      </c>
    </row>
    <row r="14" spans="1:8" ht="26.25" customHeight="1">
      <c r="A14" s="175"/>
      <c r="B14" s="177"/>
      <c r="C14" s="62" t="s">
        <v>283</v>
      </c>
      <c r="D14" s="63" t="s">
        <v>578</v>
      </c>
      <c r="E14" s="171"/>
      <c r="F14" s="167"/>
      <c r="G14" s="169"/>
      <c r="H14" s="162"/>
    </row>
    <row r="15" spans="1:8" ht="12.75">
      <c r="A15" s="64">
        <v>1</v>
      </c>
      <c r="B15" s="65">
        <v>2</v>
      </c>
      <c r="C15" s="66" t="s">
        <v>284</v>
      </c>
      <c r="D15" s="67">
        <v>4</v>
      </c>
      <c r="E15" s="67"/>
      <c r="F15" s="67"/>
      <c r="G15" s="71">
        <v>5</v>
      </c>
      <c r="H15" s="71">
        <v>6</v>
      </c>
    </row>
    <row r="16" spans="1:8" ht="21" customHeight="1">
      <c r="A16" s="72"/>
      <c r="B16" s="21" t="s">
        <v>483</v>
      </c>
      <c r="C16" s="73"/>
      <c r="D16" s="73"/>
      <c r="E16" s="73"/>
      <c r="F16" s="73"/>
      <c r="G16" s="73"/>
      <c r="H16" s="74"/>
    </row>
    <row r="17" spans="1:8" ht="25.5">
      <c r="A17" s="75" t="s">
        <v>163</v>
      </c>
      <c r="B17" s="3" t="s">
        <v>366</v>
      </c>
      <c r="C17" s="76">
        <f>C18+C32+C48+C59+C67+C82+C105+C112+C122+C135+C167+C27</f>
        <v>4591403.5</v>
      </c>
      <c r="D17" s="76">
        <f>D18+D32+D48+D59+D67+D82+D105+D112+D122+D135+D167+D27</f>
        <v>3439208.84</v>
      </c>
      <c r="E17" s="76">
        <f>E18+E32+E48+E59+E67+E82+E105+E112+E122+E135+E167+E27</f>
        <v>3077606.6680000005</v>
      </c>
      <c r="F17" s="76">
        <f aca="true" t="shared" si="0" ref="F17:F66">E17/D17*100</f>
        <v>89.48589083063652</v>
      </c>
      <c r="G17" s="76">
        <f>G18+G32+G48+G59+G67+G82+G105+G112+G122+G135+G167+G27</f>
        <v>2869586.4610000006</v>
      </c>
      <c r="H17" s="74">
        <f>E17/G17*100</f>
        <v>107.24913536591988</v>
      </c>
    </row>
    <row r="18" spans="1:8" s="128" customFormat="1" ht="23.25" customHeight="1">
      <c r="A18" s="91" t="s">
        <v>164</v>
      </c>
      <c r="B18" s="23" t="s">
        <v>584</v>
      </c>
      <c r="C18" s="85">
        <f>C21</f>
        <v>1485893.5</v>
      </c>
      <c r="D18" s="85">
        <f>D21</f>
        <v>1113120</v>
      </c>
      <c r="E18" s="85">
        <f>E21</f>
        <v>1138098.131</v>
      </c>
      <c r="F18" s="76">
        <f t="shared" si="0"/>
        <v>102.24397468377175</v>
      </c>
      <c r="G18" s="85">
        <f>G21</f>
        <v>882584.897</v>
      </c>
      <c r="H18" s="74">
        <f aca="true" t="shared" si="1" ref="H18:H82">E18/G18*100</f>
        <v>128.95055590329235</v>
      </c>
    </row>
    <row r="19" spans="1:8" s="128" customFormat="1" ht="15.75" customHeight="1" hidden="1">
      <c r="A19" s="116" t="s">
        <v>438</v>
      </c>
      <c r="B19" s="117" t="s">
        <v>489</v>
      </c>
      <c r="C19" s="85">
        <f>C20</f>
        <v>0</v>
      </c>
      <c r="D19" s="85">
        <f>D20</f>
        <v>0</v>
      </c>
      <c r="E19" s="85"/>
      <c r="F19" s="76" t="e">
        <f t="shared" si="0"/>
        <v>#DIV/0!</v>
      </c>
      <c r="G19" s="85">
        <f>G20</f>
        <v>0</v>
      </c>
      <c r="H19" s="74" t="e">
        <f t="shared" si="1"/>
        <v>#DIV/0!</v>
      </c>
    </row>
    <row r="20" spans="1:8" s="128" customFormat="1" ht="26.25" customHeight="1" hidden="1">
      <c r="A20" s="116" t="s">
        <v>439</v>
      </c>
      <c r="B20" s="117" t="s">
        <v>490</v>
      </c>
      <c r="C20" s="82"/>
      <c r="D20" s="82"/>
      <c r="E20" s="82"/>
      <c r="F20" s="76" t="e">
        <f t="shared" si="0"/>
        <v>#DIV/0!</v>
      </c>
      <c r="G20" s="82"/>
      <c r="H20" s="74" t="e">
        <f t="shared" si="1"/>
        <v>#DIV/0!</v>
      </c>
    </row>
    <row r="21" spans="1:8" s="128" customFormat="1" ht="21" customHeight="1">
      <c r="A21" s="91" t="s">
        <v>165</v>
      </c>
      <c r="B21" s="5" t="s">
        <v>285</v>
      </c>
      <c r="C21" s="85">
        <f>C22+C23+C24+C25</f>
        <v>1485893.5</v>
      </c>
      <c r="D21" s="85">
        <f>D22+D23+D24+D25</f>
        <v>1113120</v>
      </c>
      <c r="E21" s="85">
        <f>E22+E23+E24+E25+E26</f>
        <v>1138098.131</v>
      </c>
      <c r="F21" s="76">
        <f t="shared" si="0"/>
        <v>102.24397468377175</v>
      </c>
      <c r="G21" s="85">
        <f>G22+G23+G24+G25</f>
        <v>882584.897</v>
      </c>
      <c r="H21" s="74">
        <f t="shared" si="1"/>
        <v>128.95055590329235</v>
      </c>
    </row>
    <row r="22" spans="1:20" s="128" customFormat="1" ht="48">
      <c r="A22" s="91" t="s">
        <v>166</v>
      </c>
      <c r="B22" s="68" t="s">
        <v>55</v>
      </c>
      <c r="C22" s="82">
        <v>1230393.5</v>
      </c>
      <c r="D22" s="82">
        <v>858000</v>
      </c>
      <c r="E22" s="82">
        <v>859450.932</v>
      </c>
      <c r="F22" s="76">
        <f t="shared" si="0"/>
        <v>100.1691062937063</v>
      </c>
      <c r="G22" s="82">
        <v>779575.98</v>
      </c>
      <c r="H22" s="74">
        <f t="shared" si="1"/>
        <v>110.24594831667338</v>
      </c>
      <c r="T22" s="129"/>
    </row>
    <row r="23" spans="1:20" s="128" customFormat="1" ht="72">
      <c r="A23" s="91" t="s">
        <v>167</v>
      </c>
      <c r="B23" s="68" t="s">
        <v>56</v>
      </c>
      <c r="C23" s="82">
        <v>1500</v>
      </c>
      <c r="D23" s="82">
        <v>1320</v>
      </c>
      <c r="E23" s="82">
        <v>2167.511</v>
      </c>
      <c r="F23" s="76">
        <f t="shared" si="0"/>
        <v>164.20537878787877</v>
      </c>
      <c r="G23" s="82">
        <v>1421.345</v>
      </c>
      <c r="H23" s="74">
        <f t="shared" si="1"/>
        <v>152.49717696970123</v>
      </c>
      <c r="T23" s="129"/>
    </row>
    <row r="24" spans="1:8" s="128" customFormat="1" ht="42" customHeight="1">
      <c r="A24" s="91" t="s">
        <v>168</v>
      </c>
      <c r="B24" s="130" t="s">
        <v>57</v>
      </c>
      <c r="C24" s="82">
        <v>254000</v>
      </c>
      <c r="D24" s="82">
        <v>253800</v>
      </c>
      <c r="E24" s="82">
        <v>256950.476</v>
      </c>
      <c r="F24" s="76">
        <f t="shared" si="0"/>
        <v>101.24132230102443</v>
      </c>
      <c r="G24" s="82">
        <v>101587.572</v>
      </c>
      <c r="H24" s="74">
        <f t="shared" si="1"/>
        <v>252.93495153127589</v>
      </c>
    </row>
    <row r="25" spans="1:8" ht="48" customHeight="1" hidden="1">
      <c r="A25" s="77" t="s">
        <v>169</v>
      </c>
      <c r="B25" s="83" t="s">
        <v>35</v>
      </c>
      <c r="C25" s="79"/>
      <c r="D25" s="79"/>
      <c r="E25" s="79"/>
      <c r="F25" s="76" t="e">
        <f t="shared" si="0"/>
        <v>#DIV/0!</v>
      </c>
      <c r="G25" s="79">
        <v>0</v>
      </c>
      <c r="H25" s="74" t="e">
        <f t="shared" si="1"/>
        <v>#DIV/0!</v>
      </c>
    </row>
    <row r="26" spans="1:8" ht="48" customHeight="1">
      <c r="A26" s="77" t="s">
        <v>676</v>
      </c>
      <c r="B26" s="83" t="s">
        <v>677</v>
      </c>
      <c r="C26" s="79"/>
      <c r="D26" s="79"/>
      <c r="E26" s="79">
        <v>19529.212</v>
      </c>
      <c r="F26" s="76"/>
      <c r="G26" s="79"/>
      <c r="H26" s="74"/>
    </row>
    <row r="27" spans="1:8" ht="24">
      <c r="A27" s="121" t="s">
        <v>309</v>
      </c>
      <c r="B27" s="122" t="s">
        <v>308</v>
      </c>
      <c r="C27" s="78">
        <f>SUM(C28:C31)</f>
        <v>90315</v>
      </c>
      <c r="D27" s="78">
        <f>SUM(D28:D31)</f>
        <v>67007</v>
      </c>
      <c r="E27" s="78">
        <f>SUM(E28:E31)</f>
        <v>70697.96599999999</v>
      </c>
      <c r="F27" s="76">
        <f t="shared" si="0"/>
        <v>105.50832898055424</v>
      </c>
      <c r="G27" s="78">
        <f>SUM(G28:G31)</f>
        <v>66228.697</v>
      </c>
      <c r="H27" s="74">
        <f t="shared" si="1"/>
        <v>106.74823634232149</v>
      </c>
    </row>
    <row r="28" spans="1:8" ht="48">
      <c r="A28" s="121" t="s">
        <v>310</v>
      </c>
      <c r="B28" s="68" t="s">
        <v>561</v>
      </c>
      <c r="C28" s="82">
        <v>41070</v>
      </c>
      <c r="D28" s="82">
        <v>31000</v>
      </c>
      <c r="E28" s="79">
        <v>30787.563</v>
      </c>
      <c r="F28" s="76">
        <f t="shared" si="0"/>
        <v>99.3147193548387</v>
      </c>
      <c r="G28" s="79">
        <v>26780.247</v>
      </c>
      <c r="H28" s="74">
        <f t="shared" si="1"/>
        <v>114.96370067087133</v>
      </c>
    </row>
    <row r="29" spans="1:8" ht="48">
      <c r="A29" s="121" t="s">
        <v>311</v>
      </c>
      <c r="B29" s="68" t="s">
        <v>562</v>
      </c>
      <c r="C29" s="82">
        <v>337</v>
      </c>
      <c r="D29" s="82">
        <v>260</v>
      </c>
      <c r="E29" s="79">
        <v>279.249</v>
      </c>
      <c r="F29" s="76">
        <f t="shared" si="0"/>
        <v>107.40346153846154</v>
      </c>
      <c r="G29" s="79">
        <v>284.107</v>
      </c>
      <c r="H29" s="74">
        <f t="shared" si="1"/>
        <v>98.29008084982065</v>
      </c>
    </row>
    <row r="30" spans="1:8" ht="48">
      <c r="A30" s="121" t="s">
        <v>313</v>
      </c>
      <c r="B30" s="68" t="s">
        <v>563</v>
      </c>
      <c r="C30" s="82">
        <v>54761</v>
      </c>
      <c r="D30" s="82">
        <v>40000</v>
      </c>
      <c r="E30" s="79">
        <v>46527.45</v>
      </c>
      <c r="F30" s="76">
        <f t="shared" si="0"/>
        <v>116.31862499999998</v>
      </c>
      <c r="G30" s="79">
        <v>44706.419</v>
      </c>
      <c r="H30" s="74">
        <f t="shared" si="1"/>
        <v>104.07330991999157</v>
      </c>
    </row>
    <row r="31" spans="1:8" ht="42.75" customHeight="1">
      <c r="A31" s="121" t="s">
        <v>314</v>
      </c>
      <c r="B31" s="68" t="s">
        <v>564</v>
      </c>
      <c r="C31" s="82">
        <v>-5853</v>
      </c>
      <c r="D31" s="82">
        <v>-4253</v>
      </c>
      <c r="E31" s="79">
        <v>-6896.296</v>
      </c>
      <c r="F31" s="76">
        <f t="shared" si="0"/>
        <v>162.15132847401833</v>
      </c>
      <c r="G31" s="79">
        <v>-5542.076</v>
      </c>
      <c r="H31" s="74">
        <f t="shared" si="1"/>
        <v>124.43524773027292</v>
      </c>
    </row>
    <row r="32" spans="1:8" ht="12.75">
      <c r="A32" s="77" t="s">
        <v>170</v>
      </c>
      <c r="B32" s="22" t="s">
        <v>258</v>
      </c>
      <c r="C32" s="78">
        <f>C41+C44+C33+C47</f>
        <v>485016</v>
      </c>
      <c r="D32" s="78">
        <f>D41+D44+D33+D47</f>
        <v>343516</v>
      </c>
      <c r="E32" s="78">
        <f>E41+E44+E33+E47</f>
        <v>344257.68</v>
      </c>
      <c r="F32" s="76">
        <f t="shared" si="0"/>
        <v>100.21590842930168</v>
      </c>
      <c r="G32" s="78">
        <f>G41+G44+G33+G47</f>
        <v>295889.883</v>
      </c>
      <c r="H32" s="74">
        <f t="shared" si="1"/>
        <v>116.34655315335674</v>
      </c>
    </row>
    <row r="33" spans="1:8" ht="24">
      <c r="A33" s="77" t="s">
        <v>440</v>
      </c>
      <c r="B33" s="83" t="s">
        <v>491</v>
      </c>
      <c r="C33" s="78">
        <f>C34+C37+C40</f>
        <v>370000</v>
      </c>
      <c r="D33" s="78">
        <f>D34+D37+D40</f>
        <v>259000</v>
      </c>
      <c r="E33" s="78">
        <f>E34+E37+E40</f>
        <v>257084.858</v>
      </c>
      <c r="F33" s="76">
        <f t="shared" si="0"/>
        <v>99.26056293436294</v>
      </c>
      <c r="G33" s="78">
        <f>G34+G37+G40</f>
        <v>210459.76599999997</v>
      </c>
      <c r="H33" s="74">
        <f t="shared" si="1"/>
        <v>122.15392180945408</v>
      </c>
    </row>
    <row r="34" spans="1:8" ht="24">
      <c r="A34" s="77" t="s">
        <v>441</v>
      </c>
      <c r="B34" s="83" t="s">
        <v>492</v>
      </c>
      <c r="C34" s="78">
        <f>SUM(C35:C36)</f>
        <v>290000</v>
      </c>
      <c r="D34" s="78">
        <f>SUM(D35:D36)</f>
        <v>203000</v>
      </c>
      <c r="E34" s="78">
        <f>SUM(E35:E36)</f>
        <v>198916.44100000002</v>
      </c>
      <c r="F34" s="76">
        <f t="shared" si="0"/>
        <v>97.9883945812808</v>
      </c>
      <c r="G34" s="78">
        <f>SUM(G35:G36)</f>
        <v>163508.36</v>
      </c>
      <c r="H34" s="74">
        <f t="shared" si="1"/>
        <v>121.65521139102616</v>
      </c>
    </row>
    <row r="35" spans="1:8" ht="24">
      <c r="A35" s="77" t="s">
        <v>442</v>
      </c>
      <c r="B35" s="83" t="s">
        <v>492</v>
      </c>
      <c r="C35" s="82">
        <v>290000</v>
      </c>
      <c r="D35" s="82">
        <v>203000</v>
      </c>
      <c r="E35" s="79">
        <v>198989.602</v>
      </c>
      <c r="F35" s="76">
        <f t="shared" si="0"/>
        <v>98.02443448275862</v>
      </c>
      <c r="G35" s="79">
        <v>163468.618</v>
      </c>
      <c r="H35" s="74">
        <f t="shared" si="1"/>
        <v>121.72954322033848</v>
      </c>
    </row>
    <row r="36" spans="1:8" ht="36">
      <c r="A36" s="77" t="s">
        <v>443</v>
      </c>
      <c r="B36" s="83" t="s">
        <v>493</v>
      </c>
      <c r="C36" s="79">
        <v>0</v>
      </c>
      <c r="D36" s="79"/>
      <c r="E36" s="79">
        <v>-73.161</v>
      </c>
      <c r="F36" s="76"/>
      <c r="G36" s="123">
        <v>39.742</v>
      </c>
      <c r="H36" s="74">
        <f t="shared" si="1"/>
        <v>-184.08987972422125</v>
      </c>
    </row>
    <row r="37" spans="1:8" ht="24">
      <c r="A37" s="77" t="s">
        <v>444</v>
      </c>
      <c r="B37" s="83" t="s">
        <v>494</v>
      </c>
      <c r="C37" s="78">
        <f>SUM(C38:C39)</f>
        <v>80000</v>
      </c>
      <c r="D37" s="78">
        <f>SUM(D38:D39)</f>
        <v>56000</v>
      </c>
      <c r="E37" s="78">
        <f>SUM(E38:E39)</f>
        <v>58055.696</v>
      </c>
      <c r="F37" s="76">
        <f t="shared" si="0"/>
        <v>103.6708857142857</v>
      </c>
      <c r="G37" s="78">
        <f>SUM(G38:G39)</f>
        <v>47384.805</v>
      </c>
      <c r="H37" s="74">
        <f t="shared" si="1"/>
        <v>122.51964738485259</v>
      </c>
    </row>
    <row r="38" spans="1:8" ht="24">
      <c r="A38" s="77" t="s">
        <v>445</v>
      </c>
      <c r="B38" s="83" t="s">
        <v>494</v>
      </c>
      <c r="C38" s="82">
        <v>80000</v>
      </c>
      <c r="D38" s="82">
        <v>56000</v>
      </c>
      <c r="E38" s="79">
        <v>58055.254</v>
      </c>
      <c r="F38" s="76">
        <f t="shared" si="0"/>
        <v>103.67009642857144</v>
      </c>
      <c r="G38" s="79">
        <v>47370.255</v>
      </c>
      <c r="H38" s="74">
        <f t="shared" si="1"/>
        <v>122.55634680455067</v>
      </c>
    </row>
    <row r="39" spans="1:8" ht="36">
      <c r="A39" s="77" t="s">
        <v>446</v>
      </c>
      <c r="B39" s="83" t="s">
        <v>495</v>
      </c>
      <c r="C39" s="79">
        <v>0</v>
      </c>
      <c r="D39" s="79">
        <v>0</v>
      </c>
      <c r="E39" s="79">
        <v>0.442</v>
      </c>
      <c r="F39" s="76"/>
      <c r="G39" s="79">
        <v>14.55</v>
      </c>
      <c r="H39" s="74">
        <f t="shared" si="1"/>
        <v>3.0378006872852232</v>
      </c>
    </row>
    <row r="40" spans="1:8" ht="24">
      <c r="A40" s="77" t="s">
        <v>450</v>
      </c>
      <c r="B40" s="83" t="s">
        <v>459</v>
      </c>
      <c r="C40" s="79">
        <v>0</v>
      </c>
      <c r="D40" s="79">
        <v>0</v>
      </c>
      <c r="E40" s="79">
        <v>112.721</v>
      </c>
      <c r="F40" s="76"/>
      <c r="G40" s="79">
        <v>-433.399</v>
      </c>
      <c r="H40" s="74">
        <f t="shared" si="1"/>
        <v>-26.008597158738255</v>
      </c>
    </row>
    <row r="41" spans="1:8" ht="25.5">
      <c r="A41" s="77" t="s">
        <v>110</v>
      </c>
      <c r="B41" s="3" t="s">
        <v>269</v>
      </c>
      <c r="C41" s="78">
        <f>C42+C43</f>
        <v>90000</v>
      </c>
      <c r="D41" s="78">
        <f>D42+D43</f>
        <v>67000</v>
      </c>
      <c r="E41" s="78">
        <f>E42+E43</f>
        <v>66707.807</v>
      </c>
      <c r="F41" s="76">
        <f t="shared" si="0"/>
        <v>99.56389104477611</v>
      </c>
      <c r="G41" s="78">
        <f>G42+G43</f>
        <v>70000.30099999999</v>
      </c>
      <c r="H41" s="74">
        <f t="shared" si="1"/>
        <v>95.29645736809047</v>
      </c>
    </row>
    <row r="42" spans="1:8" ht="25.5">
      <c r="A42" s="77" t="s">
        <v>471</v>
      </c>
      <c r="B42" s="115" t="s">
        <v>269</v>
      </c>
      <c r="C42" s="82">
        <v>90000</v>
      </c>
      <c r="D42" s="82">
        <v>67000</v>
      </c>
      <c r="E42" s="79">
        <v>66226.048</v>
      </c>
      <c r="F42" s="76">
        <f t="shared" si="0"/>
        <v>98.84484776119402</v>
      </c>
      <c r="G42" s="79">
        <v>69996.772</v>
      </c>
      <c r="H42" s="74">
        <f t="shared" si="1"/>
        <v>94.61300301105314</v>
      </c>
    </row>
    <row r="43" spans="1:8" ht="27" customHeight="1">
      <c r="A43" s="77" t="s">
        <v>473</v>
      </c>
      <c r="B43" s="115" t="s">
        <v>472</v>
      </c>
      <c r="C43" s="79">
        <v>0</v>
      </c>
      <c r="D43" s="79">
        <v>0</v>
      </c>
      <c r="E43" s="79">
        <v>481.759</v>
      </c>
      <c r="F43" s="76"/>
      <c r="G43" s="79">
        <v>3.529</v>
      </c>
      <c r="H43" s="74"/>
    </row>
    <row r="44" spans="1:8" ht="12.75">
      <c r="A44" s="77" t="s">
        <v>171</v>
      </c>
      <c r="B44" s="3" t="s">
        <v>49</v>
      </c>
      <c r="C44" s="78">
        <f>C45</f>
        <v>16</v>
      </c>
      <c r="D44" s="78">
        <f>D45</f>
        <v>16</v>
      </c>
      <c r="E44" s="78">
        <f>E45</f>
        <v>39.529</v>
      </c>
      <c r="F44" s="76">
        <f t="shared" si="0"/>
        <v>247.05625000000003</v>
      </c>
      <c r="G44" s="78">
        <f>G45</f>
        <v>1</v>
      </c>
      <c r="H44" s="74" t="s">
        <v>673</v>
      </c>
    </row>
    <row r="45" spans="1:8" ht="12.75">
      <c r="A45" s="77" t="s">
        <v>286</v>
      </c>
      <c r="B45" s="115" t="s">
        <v>49</v>
      </c>
      <c r="C45" s="79">
        <v>16</v>
      </c>
      <c r="D45" s="79">
        <v>16</v>
      </c>
      <c r="E45" s="79">
        <v>39.529</v>
      </c>
      <c r="F45" s="76">
        <f t="shared" si="0"/>
        <v>247.05625000000003</v>
      </c>
      <c r="G45" s="79">
        <v>1</v>
      </c>
      <c r="H45" s="74" t="s">
        <v>673</v>
      </c>
    </row>
    <row r="46" spans="1:8" ht="25.5">
      <c r="A46" s="77" t="s">
        <v>451</v>
      </c>
      <c r="B46" s="118" t="s">
        <v>452</v>
      </c>
      <c r="C46" s="78">
        <f>C47</f>
        <v>25000</v>
      </c>
      <c r="D46" s="78">
        <f>D47</f>
        <v>17500</v>
      </c>
      <c r="E46" s="78">
        <f>E47</f>
        <v>20425.486</v>
      </c>
      <c r="F46" s="76">
        <f t="shared" si="0"/>
        <v>116.71706285714288</v>
      </c>
      <c r="G46" s="78">
        <f>G47</f>
        <v>15428.816</v>
      </c>
      <c r="H46" s="74">
        <f t="shared" si="1"/>
        <v>132.38531070692656</v>
      </c>
    </row>
    <row r="47" spans="1:8" ht="25.5">
      <c r="A47" s="77" t="s">
        <v>453</v>
      </c>
      <c r="B47" s="115" t="s">
        <v>496</v>
      </c>
      <c r="C47" s="82">
        <v>25000</v>
      </c>
      <c r="D47" s="82">
        <v>17500</v>
      </c>
      <c r="E47" s="79">
        <v>20425.486</v>
      </c>
      <c r="F47" s="76">
        <f t="shared" si="0"/>
        <v>116.71706285714288</v>
      </c>
      <c r="G47" s="79">
        <v>15428.816</v>
      </c>
      <c r="H47" s="74">
        <f t="shared" si="1"/>
        <v>132.38531070692656</v>
      </c>
    </row>
    <row r="48" spans="1:8" ht="12.75">
      <c r="A48" s="84" t="s">
        <v>172</v>
      </c>
      <c r="B48" s="22" t="s">
        <v>291</v>
      </c>
      <c r="C48" s="78">
        <f>C49+C54+C51</f>
        <v>1509763.16</v>
      </c>
      <c r="D48" s="78">
        <f>D49+D54+D51</f>
        <v>1059500</v>
      </c>
      <c r="E48" s="78">
        <f>E49+E54+E51</f>
        <v>890425.4739999999</v>
      </c>
      <c r="F48" s="76">
        <f t="shared" si="0"/>
        <v>84.04204568192543</v>
      </c>
      <c r="G48" s="78">
        <f>G49+G54+G51</f>
        <v>962645.1710000001</v>
      </c>
      <c r="H48" s="74">
        <f t="shared" si="1"/>
        <v>92.49778639361188</v>
      </c>
    </row>
    <row r="49" spans="1:8" ht="12.75">
      <c r="A49" s="77" t="s">
        <v>173</v>
      </c>
      <c r="B49" s="4" t="s">
        <v>50</v>
      </c>
      <c r="C49" s="78">
        <f>C50</f>
        <v>130000</v>
      </c>
      <c r="D49" s="78">
        <f>D50</f>
        <v>64500</v>
      </c>
      <c r="E49" s="78">
        <f>E50</f>
        <v>13292.186</v>
      </c>
      <c r="F49" s="76">
        <f t="shared" si="0"/>
        <v>20.60804031007752</v>
      </c>
      <c r="G49" s="78">
        <f>G50</f>
        <v>17095.981</v>
      </c>
      <c r="H49" s="74">
        <f t="shared" si="1"/>
        <v>77.75035547828463</v>
      </c>
    </row>
    <row r="50" spans="1:8" ht="36.75" customHeight="1">
      <c r="A50" s="77" t="s">
        <v>174</v>
      </c>
      <c r="B50" s="22" t="s">
        <v>295</v>
      </c>
      <c r="C50" s="82">
        <v>130000</v>
      </c>
      <c r="D50" s="82">
        <v>64500</v>
      </c>
      <c r="E50" s="79">
        <v>13292.186</v>
      </c>
      <c r="F50" s="76">
        <f t="shared" si="0"/>
        <v>20.60804031007752</v>
      </c>
      <c r="G50" s="79">
        <v>17095.981</v>
      </c>
      <c r="H50" s="74">
        <f t="shared" si="1"/>
        <v>77.75035547828463</v>
      </c>
    </row>
    <row r="51" spans="1:8" ht="11.25" customHeight="1" hidden="1">
      <c r="A51" s="77" t="s">
        <v>454</v>
      </c>
      <c r="B51" s="4" t="s">
        <v>326</v>
      </c>
      <c r="C51" s="78">
        <f>C52+C53</f>
        <v>0</v>
      </c>
      <c r="D51" s="78">
        <f>D52+D53</f>
        <v>0</v>
      </c>
      <c r="E51" s="78"/>
      <c r="F51" s="76" t="e">
        <f t="shared" si="0"/>
        <v>#DIV/0!</v>
      </c>
      <c r="G51" s="78">
        <f>G52+G53</f>
        <v>0</v>
      </c>
      <c r="H51" s="74" t="e">
        <f t="shared" si="1"/>
        <v>#DIV/0!</v>
      </c>
    </row>
    <row r="52" spans="1:8" ht="26.25" customHeight="1" hidden="1">
      <c r="A52" s="77" t="s">
        <v>454</v>
      </c>
      <c r="B52" s="22" t="s">
        <v>497</v>
      </c>
      <c r="C52" s="79"/>
      <c r="D52" s="79"/>
      <c r="E52" s="79"/>
      <c r="F52" s="76" t="e">
        <f t="shared" si="0"/>
        <v>#DIV/0!</v>
      </c>
      <c r="G52" s="79">
        <v>0</v>
      </c>
      <c r="H52" s="74" t="e">
        <f t="shared" si="1"/>
        <v>#DIV/0!</v>
      </c>
    </row>
    <row r="53" spans="1:8" ht="26.25" customHeight="1" hidden="1">
      <c r="A53" s="77" t="s">
        <v>455</v>
      </c>
      <c r="B53" s="22" t="s">
        <v>498</v>
      </c>
      <c r="C53" s="79"/>
      <c r="D53" s="79"/>
      <c r="E53" s="79"/>
      <c r="F53" s="76" t="e">
        <f t="shared" si="0"/>
        <v>#DIV/0!</v>
      </c>
      <c r="G53" s="79">
        <v>0</v>
      </c>
      <c r="H53" s="74" t="e">
        <f t="shared" si="1"/>
        <v>#DIV/0!</v>
      </c>
    </row>
    <row r="54" spans="1:8" ht="12.75">
      <c r="A54" s="141" t="s">
        <v>175</v>
      </c>
      <c r="B54" s="4" t="s">
        <v>292</v>
      </c>
      <c r="C54" s="78">
        <f>C55+C57</f>
        <v>1379763.16</v>
      </c>
      <c r="D54" s="85">
        <f>D55+D57</f>
        <v>995000</v>
      </c>
      <c r="E54" s="85">
        <f>E55+E57</f>
        <v>877133.288</v>
      </c>
      <c r="F54" s="76">
        <f t="shared" si="0"/>
        <v>88.1540992964824</v>
      </c>
      <c r="G54" s="85">
        <f>G55+G57</f>
        <v>945549.1900000001</v>
      </c>
      <c r="H54" s="74">
        <f t="shared" si="1"/>
        <v>92.76442698872175</v>
      </c>
    </row>
    <row r="55" spans="1:8" ht="17.25" customHeight="1">
      <c r="A55" s="141" t="s">
        <v>566</v>
      </c>
      <c r="B55" s="142" t="s">
        <v>570</v>
      </c>
      <c r="C55" s="78">
        <f>C56</f>
        <v>1190000</v>
      </c>
      <c r="D55" s="78">
        <f>D56</f>
        <v>905000</v>
      </c>
      <c r="E55" s="78">
        <f>E56</f>
        <v>839230.666</v>
      </c>
      <c r="F55" s="76">
        <f t="shared" si="0"/>
        <v>92.73267027624308</v>
      </c>
      <c r="G55" s="78">
        <f>G56</f>
        <v>919081.672</v>
      </c>
      <c r="H55" s="74">
        <f t="shared" si="1"/>
        <v>91.31187048630429</v>
      </c>
    </row>
    <row r="56" spans="1:8" ht="25.5">
      <c r="A56" s="141" t="s">
        <v>567</v>
      </c>
      <c r="B56" s="22" t="s">
        <v>565</v>
      </c>
      <c r="C56" s="82">
        <v>1190000</v>
      </c>
      <c r="D56" s="82">
        <v>905000</v>
      </c>
      <c r="E56" s="79">
        <v>839230.666</v>
      </c>
      <c r="F56" s="76">
        <f t="shared" si="0"/>
        <v>92.73267027624308</v>
      </c>
      <c r="G56" s="79">
        <v>919081.672</v>
      </c>
      <c r="H56" s="74">
        <f t="shared" si="1"/>
        <v>91.31187048630429</v>
      </c>
    </row>
    <row r="57" spans="1:8" ht="12.75">
      <c r="A57" s="141" t="s">
        <v>568</v>
      </c>
      <c r="B57" s="22" t="s">
        <v>571</v>
      </c>
      <c r="C57" s="78">
        <f>C58</f>
        <v>189763.16</v>
      </c>
      <c r="D57" s="78">
        <f>D58</f>
        <v>90000</v>
      </c>
      <c r="E57" s="78">
        <f>E58</f>
        <v>37902.622</v>
      </c>
      <c r="F57" s="76">
        <f t="shared" si="0"/>
        <v>42.114024444444446</v>
      </c>
      <c r="G57" s="78">
        <f>G58</f>
        <v>26467.518</v>
      </c>
      <c r="H57" s="74">
        <f t="shared" si="1"/>
        <v>143.20429289969692</v>
      </c>
    </row>
    <row r="58" spans="1:8" ht="25.5">
      <c r="A58" s="141" t="s">
        <v>569</v>
      </c>
      <c r="B58" s="22" t="s">
        <v>572</v>
      </c>
      <c r="C58" s="82">
        <v>189763.16</v>
      </c>
      <c r="D58" s="82">
        <v>90000</v>
      </c>
      <c r="E58" s="79">
        <v>37902.622</v>
      </c>
      <c r="F58" s="76">
        <f t="shared" si="0"/>
        <v>42.114024444444446</v>
      </c>
      <c r="G58" s="79">
        <v>26467.518</v>
      </c>
      <c r="H58" s="74">
        <f t="shared" si="1"/>
        <v>143.20429289969692</v>
      </c>
    </row>
    <row r="59" spans="1:8" ht="12.75">
      <c r="A59" s="77" t="s">
        <v>182</v>
      </c>
      <c r="B59" s="22" t="s">
        <v>47</v>
      </c>
      <c r="C59" s="78">
        <f>C60+C62+C63</f>
        <v>30500</v>
      </c>
      <c r="D59" s="78">
        <f>D60+D62+D63</f>
        <v>23670</v>
      </c>
      <c r="E59" s="78">
        <f>E60+E62+E63</f>
        <v>22874.012</v>
      </c>
      <c r="F59" s="76">
        <f t="shared" si="0"/>
        <v>96.6371440642163</v>
      </c>
      <c r="G59" s="78">
        <f>G60+G62+G63</f>
        <v>21828.485</v>
      </c>
      <c r="H59" s="74">
        <f t="shared" si="1"/>
        <v>104.7897368965368</v>
      </c>
    </row>
    <row r="60" spans="1:8" ht="25.5">
      <c r="A60" s="77" t="s">
        <v>183</v>
      </c>
      <c r="B60" s="22" t="s">
        <v>113</v>
      </c>
      <c r="C60" s="78">
        <f>C61</f>
        <v>30000</v>
      </c>
      <c r="D60" s="78">
        <f>D61</f>
        <v>23300</v>
      </c>
      <c r="E60" s="78">
        <f>E61</f>
        <v>22747.012</v>
      </c>
      <c r="F60" s="76">
        <f t="shared" si="0"/>
        <v>97.626660944206</v>
      </c>
      <c r="G60" s="78">
        <f>G61</f>
        <v>21708.485</v>
      </c>
      <c r="H60" s="74">
        <f t="shared" si="1"/>
        <v>104.78396811200781</v>
      </c>
    </row>
    <row r="61" spans="1:8" ht="38.25">
      <c r="A61" s="77" t="s">
        <v>184</v>
      </c>
      <c r="B61" s="22" t="s">
        <v>296</v>
      </c>
      <c r="C61" s="82">
        <v>30000</v>
      </c>
      <c r="D61" s="82">
        <v>23300</v>
      </c>
      <c r="E61" s="79">
        <v>22747.012</v>
      </c>
      <c r="F61" s="76">
        <f t="shared" si="0"/>
        <v>97.626660944206</v>
      </c>
      <c r="G61" s="79">
        <v>21708.485</v>
      </c>
      <c r="H61" s="74">
        <f aca="true" t="shared" si="2" ref="H61:H66">E61/G61*100</f>
        <v>104.78396811200781</v>
      </c>
    </row>
    <row r="62" spans="1:8" ht="26.25" customHeight="1" hidden="1">
      <c r="A62" s="77" t="s">
        <v>185</v>
      </c>
      <c r="B62" s="22" t="s">
        <v>583</v>
      </c>
      <c r="C62" s="79"/>
      <c r="D62" s="73">
        <v>0</v>
      </c>
      <c r="E62" s="73"/>
      <c r="F62" s="76" t="e">
        <f t="shared" si="0"/>
        <v>#DIV/0!</v>
      </c>
      <c r="G62" s="86"/>
      <c r="H62" s="74" t="e">
        <f t="shared" si="2"/>
        <v>#DIV/0!</v>
      </c>
    </row>
    <row r="63" spans="1:8" ht="25.5">
      <c r="A63" s="77" t="s">
        <v>186</v>
      </c>
      <c r="B63" s="22" t="s">
        <v>294</v>
      </c>
      <c r="C63" s="78">
        <f>C64+C65+C66</f>
        <v>500</v>
      </c>
      <c r="D63" s="78">
        <f>D64+D65+D66</f>
        <v>370</v>
      </c>
      <c r="E63" s="78">
        <f>E64+E65+E66</f>
        <v>127</v>
      </c>
      <c r="F63" s="76">
        <f t="shared" si="0"/>
        <v>34.32432432432432</v>
      </c>
      <c r="G63" s="78">
        <f>G64+G65+G66</f>
        <v>120</v>
      </c>
      <c r="H63" s="74">
        <f t="shared" si="2"/>
        <v>105.83333333333333</v>
      </c>
    </row>
    <row r="64" spans="1:8" ht="54" customHeight="1" hidden="1">
      <c r="A64" s="77" t="s">
        <v>58</v>
      </c>
      <c r="B64" s="22" t="s">
        <v>64</v>
      </c>
      <c r="C64" s="79">
        <v>0</v>
      </c>
      <c r="D64" s="79">
        <v>0</v>
      </c>
      <c r="E64" s="79"/>
      <c r="F64" s="76" t="e">
        <f t="shared" si="0"/>
        <v>#DIV/0!</v>
      </c>
      <c r="G64" s="80">
        <v>0</v>
      </c>
      <c r="H64" s="74" t="e">
        <f t="shared" si="2"/>
        <v>#DIV/0!</v>
      </c>
    </row>
    <row r="65" spans="1:8" ht="26.25" customHeight="1">
      <c r="A65" s="77" t="s">
        <v>187</v>
      </c>
      <c r="B65" s="22" t="s">
        <v>297</v>
      </c>
      <c r="C65" s="82">
        <v>500</v>
      </c>
      <c r="D65" s="82">
        <v>370</v>
      </c>
      <c r="E65" s="79">
        <v>127</v>
      </c>
      <c r="F65" s="76">
        <f t="shared" si="0"/>
        <v>34.32432432432432</v>
      </c>
      <c r="G65" s="79">
        <v>120</v>
      </c>
      <c r="H65" s="74">
        <f t="shared" si="2"/>
        <v>105.83333333333333</v>
      </c>
    </row>
    <row r="66" spans="1:8" ht="12.75" customHeight="1" hidden="1">
      <c r="A66" s="77" t="s">
        <v>188</v>
      </c>
      <c r="B66" s="22" t="s">
        <v>120</v>
      </c>
      <c r="C66" s="79">
        <v>0</v>
      </c>
      <c r="D66" s="81">
        <v>0</v>
      </c>
      <c r="E66" s="81"/>
      <c r="F66" s="76" t="e">
        <f t="shared" si="0"/>
        <v>#DIV/0!</v>
      </c>
      <c r="G66" s="87"/>
      <c r="H66" s="74" t="e">
        <f t="shared" si="2"/>
        <v>#DIV/0!</v>
      </c>
    </row>
    <row r="67" spans="1:8" ht="25.5">
      <c r="A67" s="77" t="s">
        <v>189</v>
      </c>
      <c r="B67" s="22" t="s">
        <v>121</v>
      </c>
      <c r="C67" s="85">
        <f>C68+C73+C75+C70</f>
        <v>0</v>
      </c>
      <c r="D67" s="85">
        <f>D68+D73+D75+D70</f>
        <v>0</v>
      </c>
      <c r="E67" s="85">
        <f>E68+E73+E75+E70</f>
        <v>12.446</v>
      </c>
      <c r="F67" s="76"/>
      <c r="G67" s="85">
        <f>G68+G73+G75+G70</f>
        <v>85.511</v>
      </c>
      <c r="H67" s="74" t="s">
        <v>673</v>
      </c>
    </row>
    <row r="68" spans="1:8" ht="26.25" customHeight="1">
      <c r="A68" s="77" t="s">
        <v>190</v>
      </c>
      <c r="B68" s="24" t="s">
        <v>122</v>
      </c>
      <c r="C68" s="78">
        <f>SUM(C69)</f>
        <v>0</v>
      </c>
      <c r="D68" s="78">
        <f>SUM(D69)</f>
        <v>0</v>
      </c>
      <c r="E68" s="78"/>
      <c r="F68" s="76"/>
      <c r="G68" s="78">
        <f>SUM(G69)</f>
        <v>2.868</v>
      </c>
      <c r="H68" s="74">
        <f t="shared" si="1"/>
        <v>0</v>
      </c>
    </row>
    <row r="69" spans="1:8" ht="26.25" customHeight="1">
      <c r="A69" s="77" t="s">
        <v>191</v>
      </c>
      <c r="B69" s="24" t="s">
        <v>123</v>
      </c>
      <c r="C69" s="79">
        <v>0</v>
      </c>
      <c r="D69" s="79">
        <v>0</v>
      </c>
      <c r="E69" s="79"/>
      <c r="F69" s="76"/>
      <c r="G69" s="79">
        <v>2.868</v>
      </c>
      <c r="H69" s="74">
        <f t="shared" si="1"/>
        <v>0</v>
      </c>
    </row>
    <row r="70" spans="1:8" ht="12.75">
      <c r="A70" s="77" t="s">
        <v>192</v>
      </c>
      <c r="B70" s="24" t="s">
        <v>506</v>
      </c>
      <c r="C70" s="78"/>
      <c r="D70" s="78">
        <f>SUM(D71)</f>
        <v>0</v>
      </c>
      <c r="E70" s="78"/>
      <c r="F70" s="76"/>
      <c r="G70" s="78">
        <f>G71</f>
        <v>65.485</v>
      </c>
      <c r="H70" s="74">
        <f t="shared" si="1"/>
        <v>0</v>
      </c>
    </row>
    <row r="71" spans="1:8" ht="17.25" customHeight="1">
      <c r="A71" s="77" t="s">
        <v>193</v>
      </c>
      <c r="B71" s="24" t="s">
        <v>124</v>
      </c>
      <c r="D71" s="57"/>
      <c r="E71" s="57"/>
      <c r="F71" s="76"/>
      <c r="G71" s="80">
        <f>G72</f>
        <v>65.485</v>
      </c>
      <c r="H71" s="74">
        <f t="shared" si="1"/>
        <v>0</v>
      </c>
    </row>
    <row r="72" spans="1:8" ht="25.5">
      <c r="A72" s="77" t="s">
        <v>287</v>
      </c>
      <c r="B72" s="24" t="s">
        <v>129</v>
      </c>
      <c r="C72" s="79">
        <v>0</v>
      </c>
      <c r="D72" s="79"/>
      <c r="E72" s="79"/>
      <c r="F72" s="76"/>
      <c r="G72" s="80">
        <v>65.485</v>
      </c>
      <c r="H72" s="74">
        <f t="shared" si="1"/>
        <v>0</v>
      </c>
    </row>
    <row r="73" spans="1:8" ht="25.5">
      <c r="A73" s="77" t="s">
        <v>194</v>
      </c>
      <c r="B73" s="22" t="s">
        <v>130</v>
      </c>
      <c r="C73" s="78">
        <f>SUM(C74)</f>
        <v>0</v>
      </c>
      <c r="D73" s="78">
        <f>SUM(D74)</f>
        <v>0</v>
      </c>
      <c r="E73" s="78">
        <f>E74</f>
        <v>10.651</v>
      </c>
      <c r="F73" s="76"/>
      <c r="G73" s="78">
        <f>SUM(G74)</f>
        <v>0</v>
      </c>
      <c r="H73" s="74"/>
    </row>
    <row r="74" spans="1:8" ht="12.75">
      <c r="A74" s="77" t="s">
        <v>195</v>
      </c>
      <c r="B74" s="22" t="s">
        <v>346</v>
      </c>
      <c r="C74" s="79">
        <v>0</v>
      </c>
      <c r="D74" s="81">
        <v>0</v>
      </c>
      <c r="E74" s="81">
        <v>10.651</v>
      </c>
      <c r="F74" s="76"/>
      <c r="G74" s="79">
        <v>0</v>
      </c>
      <c r="H74" s="74"/>
    </row>
    <row r="75" spans="1:8" ht="12.75">
      <c r="A75" s="84" t="s">
        <v>196</v>
      </c>
      <c r="B75" s="22" t="s">
        <v>507</v>
      </c>
      <c r="C75" s="78">
        <f>SUM(C76+C78+C80)</f>
        <v>0</v>
      </c>
      <c r="D75" s="78">
        <f>SUM(D76+D78+D80)</f>
        <v>0</v>
      </c>
      <c r="E75" s="78">
        <f>SUM(E76+E78+E80)</f>
        <v>1.795</v>
      </c>
      <c r="F75" s="76"/>
      <c r="G75" s="78">
        <f>SUM(G76+G78+G80)</f>
        <v>17.158</v>
      </c>
      <c r="H75" s="74" t="s">
        <v>673</v>
      </c>
    </row>
    <row r="76" spans="1:8" ht="12.75">
      <c r="A76" s="84" t="s">
        <v>197</v>
      </c>
      <c r="B76" s="24" t="s">
        <v>131</v>
      </c>
      <c r="C76" s="78">
        <f>SUM(C77)</f>
        <v>0</v>
      </c>
      <c r="D76" s="78">
        <f>SUM(D77)</f>
        <v>0</v>
      </c>
      <c r="E76" s="78"/>
      <c r="F76" s="76"/>
      <c r="G76" s="78">
        <f>SUM(G77)</f>
        <v>0</v>
      </c>
      <c r="H76" s="74"/>
    </row>
    <row r="77" spans="1:8" ht="12.75">
      <c r="A77" s="84" t="s">
        <v>288</v>
      </c>
      <c r="B77" s="24" t="s">
        <v>132</v>
      </c>
      <c r="C77" s="79">
        <v>0</v>
      </c>
      <c r="D77" s="79">
        <v>0</v>
      </c>
      <c r="E77" s="79">
        <v>0</v>
      </c>
      <c r="F77" s="76"/>
      <c r="G77" s="79">
        <v>0</v>
      </c>
      <c r="H77" s="74"/>
    </row>
    <row r="78" spans="1:8" ht="38.25">
      <c r="A78" s="84" t="s">
        <v>198</v>
      </c>
      <c r="B78" s="24" t="s">
        <v>133</v>
      </c>
      <c r="C78" s="78">
        <f>SUM(C79)</f>
        <v>0</v>
      </c>
      <c r="D78" s="78">
        <f>SUM(D79)</f>
        <v>0</v>
      </c>
      <c r="E78" s="78">
        <f>SUM(E79)</f>
        <v>0.438</v>
      </c>
      <c r="F78" s="76"/>
      <c r="G78" s="78">
        <f>SUM(G79)</f>
        <v>15.858</v>
      </c>
      <c r="H78" s="74" t="s">
        <v>673</v>
      </c>
    </row>
    <row r="79" spans="1:8" ht="51">
      <c r="A79" s="84" t="s">
        <v>289</v>
      </c>
      <c r="B79" s="24" t="s">
        <v>134</v>
      </c>
      <c r="C79" s="79">
        <v>0</v>
      </c>
      <c r="D79" s="81">
        <v>0</v>
      </c>
      <c r="E79" s="81">
        <v>0.438</v>
      </c>
      <c r="F79" s="76"/>
      <c r="G79" s="79">
        <v>15.858</v>
      </c>
      <c r="H79" s="74" t="s">
        <v>673</v>
      </c>
    </row>
    <row r="80" spans="1:8" ht="12.75">
      <c r="A80" s="84" t="s">
        <v>199</v>
      </c>
      <c r="B80" s="24" t="s">
        <v>135</v>
      </c>
      <c r="C80" s="78">
        <f>SUM(C81)</f>
        <v>0</v>
      </c>
      <c r="D80" s="78">
        <f>SUM(D81)</f>
        <v>0</v>
      </c>
      <c r="E80" s="78">
        <f>SUM(E81)</f>
        <v>1.357</v>
      </c>
      <c r="F80" s="76"/>
      <c r="G80" s="78">
        <f>SUM(G81)</f>
        <v>1.3</v>
      </c>
      <c r="H80" s="74">
        <f t="shared" si="1"/>
        <v>104.38461538461539</v>
      </c>
    </row>
    <row r="81" spans="1:8" ht="25.5">
      <c r="A81" s="84" t="s">
        <v>290</v>
      </c>
      <c r="B81" s="24" t="s">
        <v>136</v>
      </c>
      <c r="C81" s="79">
        <v>0</v>
      </c>
      <c r="D81" s="79">
        <v>0</v>
      </c>
      <c r="E81" s="79">
        <v>1.357</v>
      </c>
      <c r="F81" s="76"/>
      <c r="G81" s="73">
        <v>1.3</v>
      </c>
      <c r="H81" s="74">
        <f t="shared" si="1"/>
        <v>104.38461538461539</v>
      </c>
    </row>
    <row r="82" spans="1:8" ht="25.5">
      <c r="A82" s="84" t="s">
        <v>200</v>
      </c>
      <c r="B82" s="24" t="s">
        <v>508</v>
      </c>
      <c r="C82" s="78">
        <f>SUM(C83+C85+C87+C98+C101)</f>
        <v>541030</v>
      </c>
      <c r="D82" s="78">
        <f>SUM(D83+D85+D87+D98+D101)</f>
        <v>410230</v>
      </c>
      <c r="E82" s="78">
        <f>SUM(E83+E85+E87+E98+E101)</f>
        <v>430447.19500000007</v>
      </c>
      <c r="F82" s="76">
        <f aca="true" t="shared" si="3" ref="F82:F146">E82/D82*100</f>
        <v>104.92825853789338</v>
      </c>
      <c r="G82" s="78">
        <f>SUM(G83+G85+G87+G98+G101)</f>
        <v>414875.318</v>
      </c>
      <c r="H82" s="74">
        <f t="shared" si="1"/>
        <v>103.75338718029016</v>
      </c>
    </row>
    <row r="83" spans="1:8" ht="51">
      <c r="A83" s="84" t="s">
        <v>201</v>
      </c>
      <c r="B83" s="24" t="s">
        <v>36</v>
      </c>
      <c r="C83" s="78">
        <f>SUM(C84)</f>
        <v>2869</v>
      </c>
      <c r="D83" s="78">
        <f>SUM(D84)</f>
        <v>2869</v>
      </c>
      <c r="E83" s="78">
        <f>SUM(E84)</f>
        <v>2868.916</v>
      </c>
      <c r="F83" s="76">
        <f t="shared" si="3"/>
        <v>99.99707215057512</v>
      </c>
      <c r="G83" s="78">
        <f>SUM(G84)</f>
        <v>7490.082</v>
      </c>
      <c r="H83" s="74">
        <f aca="true" t="shared" si="4" ref="H83:H146">E83/G83*100</f>
        <v>38.30286504206496</v>
      </c>
    </row>
    <row r="84" spans="1:8" ht="38.25">
      <c r="A84" s="84" t="s">
        <v>202</v>
      </c>
      <c r="B84" s="24" t="s">
        <v>37</v>
      </c>
      <c r="C84" s="82">
        <v>2869</v>
      </c>
      <c r="D84" s="82">
        <v>2869</v>
      </c>
      <c r="E84" s="79">
        <v>2868.916</v>
      </c>
      <c r="F84" s="76">
        <f t="shared" si="3"/>
        <v>99.99707215057512</v>
      </c>
      <c r="G84" s="73">
        <v>7490.082</v>
      </c>
      <c r="H84" s="74">
        <f t="shared" si="4"/>
        <v>38.30286504206496</v>
      </c>
    </row>
    <row r="85" spans="1:8" ht="26.25" customHeight="1" hidden="1">
      <c r="A85" s="84" t="s">
        <v>203</v>
      </c>
      <c r="B85" s="24" t="s">
        <v>255</v>
      </c>
      <c r="C85" s="78">
        <f>SUM(C86)</f>
        <v>0</v>
      </c>
      <c r="D85" s="78">
        <f>SUM(D86)</f>
        <v>0</v>
      </c>
      <c r="E85" s="78"/>
      <c r="F85" s="76" t="e">
        <f t="shared" si="3"/>
        <v>#DIV/0!</v>
      </c>
      <c r="G85" s="78">
        <f>SUM(G86)</f>
        <v>0</v>
      </c>
      <c r="H85" s="74" t="e">
        <f t="shared" si="4"/>
        <v>#DIV/0!</v>
      </c>
    </row>
    <row r="86" spans="1:8" ht="26.25" customHeight="1" hidden="1">
      <c r="A86" s="84" t="s">
        <v>204</v>
      </c>
      <c r="B86" s="24" t="s">
        <v>137</v>
      </c>
      <c r="C86" s="79"/>
      <c r="D86" s="79"/>
      <c r="E86" s="79"/>
      <c r="F86" s="76" t="e">
        <f t="shared" si="3"/>
        <v>#DIV/0!</v>
      </c>
      <c r="G86" s="73"/>
      <c r="H86" s="74" t="e">
        <f t="shared" si="4"/>
        <v>#DIV/0!</v>
      </c>
    </row>
    <row r="87" spans="1:8" ht="63.75">
      <c r="A87" s="84" t="s">
        <v>205</v>
      </c>
      <c r="B87" s="24" t="s">
        <v>298</v>
      </c>
      <c r="C87" s="85">
        <f>C88+C92+C94+C96</f>
        <v>483000</v>
      </c>
      <c r="D87" s="85">
        <f>D88+D92+D94+D96</f>
        <v>362200</v>
      </c>
      <c r="E87" s="85">
        <f>E88+E92+E94+E96</f>
        <v>380947.80600000004</v>
      </c>
      <c r="F87" s="76">
        <f t="shared" si="3"/>
        <v>105.17609221424628</v>
      </c>
      <c r="G87" s="85">
        <f>G88+G92+G94+G96</f>
        <v>374239.02</v>
      </c>
      <c r="H87" s="74">
        <f t="shared" si="4"/>
        <v>101.79264738348235</v>
      </c>
    </row>
    <row r="88" spans="1:8" ht="51">
      <c r="A88" s="89" t="s">
        <v>206</v>
      </c>
      <c r="B88" s="22" t="s">
        <v>409</v>
      </c>
      <c r="C88" s="78">
        <f>C89</f>
        <v>400000</v>
      </c>
      <c r="D88" s="78">
        <f>D89</f>
        <v>300000</v>
      </c>
      <c r="E88" s="78">
        <f>E89</f>
        <v>327070.976</v>
      </c>
      <c r="F88" s="76">
        <f t="shared" si="3"/>
        <v>109.02365866666668</v>
      </c>
      <c r="G88" s="78">
        <f>G89</f>
        <v>312223.032</v>
      </c>
      <c r="H88" s="74">
        <f t="shared" si="4"/>
        <v>104.7555569186837</v>
      </c>
    </row>
    <row r="89" spans="1:8" ht="63.75">
      <c r="A89" s="89" t="s">
        <v>65</v>
      </c>
      <c r="B89" s="22" t="s">
        <v>410</v>
      </c>
      <c r="C89" s="82">
        <v>400000</v>
      </c>
      <c r="D89" s="82">
        <v>300000</v>
      </c>
      <c r="E89" s="79">
        <v>327070.976</v>
      </c>
      <c r="F89" s="76">
        <f t="shared" si="3"/>
        <v>109.02365866666668</v>
      </c>
      <c r="G89" s="79">
        <v>312223.032</v>
      </c>
      <c r="H89" s="74">
        <f t="shared" si="4"/>
        <v>104.7555569186837</v>
      </c>
    </row>
    <row r="90" spans="1:8" ht="39" customHeight="1" hidden="1">
      <c r="A90" s="77" t="s">
        <v>207</v>
      </c>
      <c r="B90" s="25" t="s">
        <v>140</v>
      </c>
      <c r="C90" s="78">
        <f>C91</f>
        <v>0</v>
      </c>
      <c r="D90" s="78">
        <f>D91</f>
        <v>0</v>
      </c>
      <c r="E90" s="78"/>
      <c r="F90" s="76" t="e">
        <f t="shared" si="3"/>
        <v>#DIV/0!</v>
      </c>
      <c r="G90" s="78">
        <f>G91</f>
        <v>0</v>
      </c>
      <c r="H90" s="74" t="e">
        <f t="shared" si="4"/>
        <v>#DIV/0!</v>
      </c>
    </row>
    <row r="91" spans="1:8" ht="26.25" customHeight="1" hidden="1">
      <c r="A91" s="77" t="s">
        <v>208</v>
      </c>
      <c r="B91" s="22" t="s">
        <v>141</v>
      </c>
      <c r="C91" s="79">
        <v>0</v>
      </c>
      <c r="D91" s="81">
        <v>0</v>
      </c>
      <c r="E91" s="81"/>
      <c r="F91" s="76" t="e">
        <f t="shared" si="3"/>
        <v>#DIV/0!</v>
      </c>
      <c r="G91" s="88"/>
      <c r="H91" s="74" t="e">
        <f t="shared" si="4"/>
        <v>#DIV/0!</v>
      </c>
    </row>
    <row r="92" spans="1:8" ht="63.75">
      <c r="A92" s="77" t="s">
        <v>209</v>
      </c>
      <c r="B92" s="22" t="s">
        <v>299</v>
      </c>
      <c r="C92" s="78">
        <f>C93</f>
        <v>0</v>
      </c>
      <c r="D92" s="78">
        <f>D93</f>
        <v>0</v>
      </c>
      <c r="E92" s="78">
        <f>E93</f>
        <v>616.95</v>
      </c>
      <c r="F92" s="76"/>
      <c r="G92" s="78">
        <f>G93</f>
        <v>740.883</v>
      </c>
      <c r="H92" s="74">
        <f t="shared" si="4"/>
        <v>83.27225756293504</v>
      </c>
    </row>
    <row r="93" spans="1:8" ht="51">
      <c r="A93" s="77" t="s">
        <v>210</v>
      </c>
      <c r="B93" s="22" t="s">
        <v>300</v>
      </c>
      <c r="C93" s="79">
        <v>0</v>
      </c>
      <c r="D93" s="79">
        <v>0</v>
      </c>
      <c r="E93" s="79">
        <v>616.95</v>
      </c>
      <c r="F93" s="76"/>
      <c r="G93" s="79">
        <v>740.883</v>
      </c>
      <c r="H93" s="74">
        <f t="shared" si="4"/>
        <v>83.27225756293504</v>
      </c>
    </row>
    <row r="94" spans="1:8" ht="25.5">
      <c r="A94" s="77" t="s">
        <v>39</v>
      </c>
      <c r="B94" s="22" t="s">
        <v>224</v>
      </c>
      <c r="C94" s="78">
        <f>C95</f>
        <v>80000</v>
      </c>
      <c r="D94" s="78">
        <f>D95</f>
        <v>60000</v>
      </c>
      <c r="E94" s="78">
        <f>E95</f>
        <v>50744.588</v>
      </c>
      <c r="F94" s="76">
        <f t="shared" si="3"/>
        <v>84.57431333333334</v>
      </c>
      <c r="G94" s="79">
        <f>G95</f>
        <v>58662.465</v>
      </c>
      <c r="H94" s="74">
        <f t="shared" si="4"/>
        <v>86.50265207914465</v>
      </c>
    </row>
    <row r="95" spans="1:8" ht="25.5">
      <c r="A95" s="77" t="s">
        <v>40</v>
      </c>
      <c r="B95" s="22" t="s">
        <v>225</v>
      </c>
      <c r="C95" s="82">
        <v>80000</v>
      </c>
      <c r="D95" s="82">
        <v>60000</v>
      </c>
      <c r="E95" s="79">
        <v>50744.588</v>
      </c>
      <c r="F95" s="76">
        <f t="shared" si="3"/>
        <v>84.57431333333334</v>
      </c>
      <c r="G95" s="79">
        <v>58662.465</v>
      </c>
      <c r="H95" s="74">
        <f t="shared" si="4"/>
        <v>86.50265207914465</v>
      </c>
    </row>
    <row r="96" spans="1:8" ht="38.25">
      <c r="A96" s="77" t="s">
        <v>229</v>
      </c>
      <c r="B96" s="22" t="s">
        <v>230</v>
      </c>
      <c r="C96" s="78">
        <f>C97</f>
        <v>3000</v>
      </c>
      <c r="D96" s="78">
        <f>D97</f>
        <v>2200</v>
      </c>
      <c r="E96" s="78">
        <f>E97</f>
        <v>2515.292</v>
      </c>
      <c r="F96" s="76">
        <f t="shared" si="3"/>
        <v>114.33145454545455</v>
      </c>
      <c r="G96" s="144">
        <f>G97</f>
        <v>2612.64</v>
      </c>
      <c r="H96" s="74">
        <f t="shared" si="4"/>
        <v>96.27396043848368</v>
      </c>
    </row>
    <row r="97" spans="1:8" ht="63.75">
      <c r="A97" s="77" t="s">
        <v>231</v>
      </c>
      <c r="B97" s="143" t="s">
        <v>232</v>
      </c>
      <c r="C97" s="82">
        <v>3000</v>
      </c>
      <c r="D97" s="82">
        <v>2200</v>
      </c>
      <c r="E97" s="79">
        <v>2515.292</v>
      </c>
      <c r="F97" s="76">
        <f t="shared" si="3"/>
        <v>114.33145454545455</v>
      </c>
      <c r="G97" s="79">
        <v>2612.64</v>
      </c>
      <c r="H97" s="74">
        <f t="shared" si="4"/>
        <v>96.27396043848368</v>
      </c>
    </row>
    <row r="98" spans="1:8" ht="25.5">
      <c r="A98" s="77" t="s">
        <v>211</v>
      </c>
      <c r="B98" s="22" t="s">
        <v>357</v>
      </c>
      <c r="C98" s="78">
        <f aca="true" t="shared" si="5" ref="C98:G99">C99</f>
        <v>15161</v>
      </c>
      <c r="D98" s="78">
        <f t="shared" si="5"/>
        <v>15161</v>
      </c>
      <c r="E98" s="78">
        <f t="shared" si="5"/>
        <v>15161.638</v>
      </c>
      <c r="F98" s="76">
        <f t="shared" si="3"/>
        <v>100.0042081656883</v>
      </c>
      <c r="G98" s="78">
        <f t="shared" si="5"/>
        <v>866.814</v>
      </c>
      <c r="H98" s="74" t="s">
        <v>673</v>
      </c>
    </row>
    <row r="99" spans="1:8" ht="38.25">
      <c r="A99" s="77" t="s">
        <v>212</v>
      </c>
      <c r="B99" s="22" t="s">
        <v>142</v>
      </c>
      <c r="C99" s="79">
        <f t="shared" si="5"/>
        <v>15161</v>
      </c>
      <c r="D99" s="79">
        <f t="shared" si="5"/>
        <v>15161</v>
      </c>
      <c r="E99" s="79">
        <f t="shared" si="5"/>
        <v>15161.638</v>
      </c>
      <c r="F99" s="76">
        <f t="shared" si="3"/>
        <v>100.0042081656883</v>
      </c>
      <c r="G99" s="79">
        <f t="shared" si="5"/>
        <v>866.814</v>
      </c>
      <c r="H99" s="74" t="s">
        <v>673</v>
      </c>
    </row>
    <row r="100" spans="1:8" ht="38.25">
      <c r="A100" s="77" t="s">
        <v>213</v>
      </c>
      <c r="B100" s="22" t="s">
        <v>143</v>
      </c>
      <c r="C100" s="82">
        <v>15161</v>
      </c>
      <c r="D100" s="82">
        <v>15161</v>
      </c>
      <c r="E100" s="79">
        <v>15161.638</v>
      </c>
      <c r="F100" s="76">
        <f t="shared" si="3"/>
        <v>100.0042081656883</v>
      </c>
      <c r="G100" s="79">
        <v>866.814</v>
      </c>
      <c r="H100" s="74" t="s">
        <v>673</v>
      </c>
    </row>
    <row r="101" spans="1:8" ht="63.75">
      <c r="A101" s="77" t="s">
        <v>475</v>
      </c>
      <c r="B101" s="23" t="s">
        <v>301</v>
      </c>
      <c r="C101" s="78">
        <f>C102</f>
        <v>40000</v>
      </c>
      <c r="D101" s="78">
        <f>D102</f>
        <v>30000</v>
      </c>
      <c r="E101" s="78">
        <f>E102</f>
        <v>31468.835</v>
      </c>
      <c r="F101" s="76">
        <f t="shared" si="3"/>
        <v>104.89611666666667</v>
      </c>
      <c r="G101" s="78">
        <f>G102</f>
        <v>32279.402</v>
      </c>
      <c r="H101" s="74">
        <f t="shared" si="4"/>
        <v>97.48890329504866</v>
      </c>
    </row>
    <row r="102" spans="1:21" ht="63.75">
      <c r="A102" s="77" t="s">
        <v>476</v>
      </c>
      <c r="B102" s="26" t="s">
        <v>302</v>
      </c>
      <c r="C102" s="78">
        <f>SUM(C104+C103)</f>
        <v>40000</v>
      </c>
      <c r="D102" s="78">
        <f>SUM(D104+D103)</f>
        <v>30000</v>
      </c>
      <c r="E102" s="78">
        <f>SUM(E104+E103)</f>
        <v>31468.835</v>
      </c>
      <c r="F102" s="76">
        <f t="shared" si="3"/>
        <v>104.89611666666667</v>
      </c>
      <c r="G102" s="78">
        <f>SUM(G104+G103)</f>
        <v>32279.402</v>
      </c>
      <c r="H102" s="74">
        <f t="shared" si="4"/>
        <v>97.48890329504866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52.5" customHeight="1" hidden="1">
      <c r="A103" s="138" t="s">
        <v>449</v>
      </c>
      <c r="B103" s="139" t="s">
        <v>447</v>
      </c>
      <c r="C103" s="79">
        <v>0</v>
      </c>
      <c r="D103" s="79">
        <v>0</v>
      </c>
      <c r="E103" s="79"/>
      <c r="F103" s="76" t="e">
        <f t="shared" si="3"/>
        <v>#DIV/0!</v>
      </c>
      <c r="G103" s="123">
        <v>0</v>
      </c>
      <c r="H103" s="74" t="e">
        <f t="shared" si="4"/>
        <v>#DIV/0!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51">
      <c r="A104" s="77" t="s">
        <v>477</v>
      </c>
      <c r="B104" s="24" t="s">
        <v>303</v>
      </c>
      <c r="C104" s="82">
        <v>40000</v>
      </c>
      <c r="D104" s="82">
        <v>30000</v>
      </c>
      <c r="E104" s="79">
        <v>31468.835</v>
      </c>
      <c r="F104" s="76">
        <f t="shared" si="3"/>
        <v>104.89611666666667</v>
      </c>
      <c r="G104" s="79">
        <v>32279.402</v>
      </c>
      <c r="H104" s="74">
        <f t="shared" si="4"/>
        <v>97.48890329504866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2.75">
      <c r="A105" s="77" t="s">
        <v>214</v>
      </c>
      <c r="B105" s="25" t="s">
        <v>560</v>
      </c>
      <c r="C105" s="78">
        <f>SUM(C106)</f>
        <v>3000</v>
      </c>
      <c r="D105" s="78">
        <f>SUM(D106)</f>
        <v>2450</v>
      </c>
      <c r="E105" s="78">
        <f>SUM(E106)</f>
        <v>6887.799999999999</v>
      </c>
      <c r="F105" s="76">
        <f t="shared" si="3"/>
        <v>281.134693877551</v>
      </c>
      <c r="G105" s="78">
        <f>SUM(G106)</f>
        <v>2703.7160000000003</v>
      </c>
      <c r="H105" s="74" t="s">
        <v>673</v>
      </c>
      <c r="I105" s="28">
        <f aca="true" t="shared" si="6" ref="I105:R105">SUM(I106)</f>
        <v>0</v>
      </c>
      <c r="J105" s="28">
        <f t="shared" si="6"/>
        <v>0</v>
      </c>
      <c r="K105" s="28">
        <f t="shared" si="6"/>
        <v>0</v>
      </c>
      <c r="L105" s="28">
        <f t="shared" si="6"/>
        <v>0</v>
      </c>
      <c r="M105" s="28">
        <f t="shared" si="6"/>
        <v>0</v>
      </c>
      <c r="N105" s="28">
        <f t="shared" si="6"/>
        <v>0</v>
      </c>
      <c r="O105" s="28">
        <f t="shared" si="6"/>
        <v>0</v>
      </c>
      <c r="P105" s="28">
        <f t="shared" si="6"/>
        <v>0</v>
      </c>
      <c r="Q105" s="28">
        <f t="shared" si="6"/>
        <v>0</v>
      </c>
      <c r="R105" s="28">
        <f t="shared" si="6"/>
        <v>0</v>
      </c>
      <c r="S105" s="27"/>
      <c r="T105" s="27"/>
      <c r="U105" s="27"/>
    </row>
    <row r="106" spans="1:21" ht="12.75">
      <c r="A106" s="77" t="s">
        <v>215</v>
      </c>
      <c r="B106" s="22" t="s">
        <v>256</v>
      </c>
      <c r="C106" s="79">
        <f>C107+C108+C109+C110</f>
        <v>3000</v>
      </c>
      <c r="D106" s="79">
        <f>D107+D108+D109+D110</f>
        <v>2450</v>
      </c>
      <c r="E106" s="79">
        <f>E107+E108+E109+E110+E111</f>
        <v>6887.799999999999</v>
      </c>
      <c r="F106" s="76">
        <f t="shared" si="3"/>
        <v>281.134693877551</v>
      </c>
      <c r="G106" s="79">
        <f>G107+G108+G109+G110</f>
        <v>2703.7160000000003</v>
      </c>
      <c r="H106" s="74" t="s">
        <v>673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24">
      <c r="A107" s="77" t="s">
        <v>66</v>
      </c>
      <c r="B107" s="83" t="s">
        <v>69</v>
      </c>
      <c r="C107" s="82">
        <v>2000</v>
      </c>
      <c r="D107" s="82">
        <v>1700</v>
      </c>
      <c r="E107" s="79">
        <v>1938.608</v>
      </c>
      <c r="F107" s="76">
        <f t="shared" si="3"/>
        <v>114.03576470588234</v>
      </c>
      <c r="G107" s="79">
        <v>847.256</v>
      </c>
      <c r="H107" s="74" t="s">
        <v>673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24">
      <c r="A108" s="77" t="s">
        <v>67</v>
      </c>
      <c r="B108" s="83" t="s">
        <v>70</v>
      </c>
      <c r="C108" s="82">
        <v>0</v>
      </c>
      <c r="D108" s="82">
        <v>0</v>
      </c>
      <c r="E108" s="79"/>
      <c r="F108" s="76"/>
      <c r="G108" s="79">
        <v>39.277</v>
      </c>
      <c r="H108" s="74">
        <f t="shared" si="4"/>
        <v>0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77" t="s">
        <v>68</v>
      </c>
      <c r="B109" s="83" t="s">
        <v>71</v>
      </c>
      <c r="C109" s="82">
        <v>500</v>
      </c>
      <c r="D109" s="82">
        <v>350</v>
      </c>
      <c r="E109" s="79">
        <v>474.352</v>
      </c>
      <c r="F109" s="76">
        <f t="shared" si="3"/>
        <v>135.52914285714286</v>
      </c>
      <c r="G109" s="79">
        <v>725.57</v>
      </c>
      <c r="H109" s="74">
        <f t="shared" si="4"/>
        <v>65.37646264316331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2.75">
      <c r="A110" s="77" t="s">
        <v>663</v>
      </c>
      <c r="B110" s="83" t="s">
        <v>664</v>
      </c>
      <c r="C110" s="82">
        <v>500</v>
      </c>
      <c r="D110" s="82">
        <v>400</v>
      </c>
      <c r="E110" s="79">
        <v>4470.65</v>
      </c>
      <c r="F110" s="76">
        <f t="shared" si="3"/>
        <v>1117.6625</v>
      </c>
      <c r="G110" s="79">
        <v>1091.613</v>
      </c>
      <c r="H110" s="74" t="s">
        <v>673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2.75">
      <c r="A111" s="77" t="s">
        <v>678</v>
      </c>
      <c r="B111" s="83" t="s">
        <v>679</v>
      </c>
      <c r="C111" s="82"/>
      <c r="D111" s="82"/>
      <c r="E111" s="79">
        <v>4.19</v>
      </c>
      <c r="F111" s="76"/>
      <c r="G111" s="79"/>
      <c r="H111" s="74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25.5">
      <c r="A112" s="90" t="s">
        <v>216</v>
      </c>
      <c r="B112" s="22" t="s">
        <v>365</v>
      </c>
      <c r="C112" s="78">
        <f>C118+C120</f>
        <v>51975.84</v>
      </c>
      <c r="D112" s="78">
        <f>D118+D120</f>
        <v>51925.84</v>
      </c>
      <c r="E112" s="78">
        <f>E118+E120</f>
        <v>53240.953</v>
      </c>
      <c r="F112" s="76">
        <f t="shared" si="3"/>
        <v>102.53267544636738</v>
      </c>
      <c r="G112" s="78">
        <f>G118+G120</f>
        <v>3770.677</v>
      </c>
      <c r="H112" s="74" t="s">
        <v>673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2.75" customHeight="1" hidden="1">
      <c r="A113" s="90" t="s">
        <v>217</v>
      </c>
      <c r="B113" s="22" t="s">
        <v>144</v>
      </c>
      <c r="C113" s="78">
        <f>C114+C116</f>
        <v>0</v>
      </c>
      <c r="D113" s="78">
        <f>D114+D116</f>
        <v>0</v>
      </c>
      <c r="E113" s="78"/>
      <c r="F113" s="76" t="e">
        <f t="shared" si="3"/>
        <v>#DIV/0!</v>
      </c>
      <c r="G113" s="78">
        <f>G114+G116</f>
        <v>0</v>
      </c>
      <c r="H113" s="74" t="e">
        <f t="shared" si="4"/>
        <v>#DIV/0!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2.75" customHeight="1" hidden="1">
      <c r="A114" s="90" t="s">
        <v>218</v>
      </c>
      <c r="B114" s="22" t="s">
        <v>145</v>
      </c>
      <c r="C114" s="78">
        <f>SUM(C115)</f>
        <v>0</v>
      </c>
      <c r="D114" s="78">
        <f>SUM(D115)</f>
        <v>0</v>
      </c>
      <c r="E114" s="78"/>
      <c r="F114" s="76" t="e">
        <f t="shared" si="3"/>
        <v>#DIV/0!</v>
      </c>
      <c r="G114" s="78">
        <f>SUM(G115)</f>
        <v>0</v>
      </c>
      <c r="H114" s="74" t="e">
        <f t="shared" si="4"/>
        <v>#DIV/0!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26.25" customHeight="1" hidden="1">
      <c r="A115" s="91" t="s">
        <v>219</v>
      </c>
      <c r="B115" s="22" t="s">
        <v>146</v>
      </c>
      <c r="C115" s="79">
        <v>0</v>
      </c>
      <c r="D115" s="73">
        <v>0</v>
      </c>
      <c r="E115" s="73"/>
      <c r="F115" s="76" t="e">
        <f t="shared" si="3"/>
        <v>#DIV/0!</v>
      </c>
      <c r="G115" s="86">
        <v>0</v>
      </c>
      <c r="H115" s="74" t="e">
        <f t="shared" si="4"/>
        <v>#DIV/0!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2.75" customHeight="1" hidden="1">
      <c r="A116" s="91" t="s">
        <v>220</v>
      </c>
      <c r="B116" s="22" t="s">
        <v>147</v>
      </c>
      <c r="C116" s="78">
        <f>C117</f>
        <v>0</v>
      </c>
      <c r="D116" s="78">
        <f>D117</f>
        <v>0</v>
      </c>
      <c r="E116" s="78"/>
      <c r="F116" s="76" t="e">
        <f t="shared" si="3"/>
        <v>#DIV/0!</v>
      </c>
      <c r="G116" s="78">
        <f>G117</f>
        <v>0</v>
      </c>
      <c r="H116" s="74" t="e">
        <f t="shared" si="4"/>
        <v>#DIV/0!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2.75" customHeight="1" hidden="1">
      <c r="A117" s="91" t="s">
        <v>221</v>
      </c>
      <c r="B117" s="22" t="s">
        <v>148</v>
      </c>
      <c r="C117" s="79">
        <v>0</v>
      </c>
      <c r="D117" s="79">
        <v>0</v>
      </c>
      <c r="E117" s="79">
        <v>0</v>
      </c>
      <c r="F117" s="76" t="e">
        <f t="shared" si="3"/>
        <v>#DIV/0!</v>
      </c>
      <c r="G117" s="79">
        <v>0</v>
      </c>
      <c r="H117" s="74" t="e">
        <f t="shared" si="4"/>
        <v>#DIV/0!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2.75" customHeight="1">
      <c r="A118" s="91" t="s">
        <v>72</v>
      </c>
      <c r="B118" s="68" t="s">
        <v>75</v>
      </c>
      <c r="C118" s="78">
        <f>C119</f>
        <v>7000</v>
      </c>
      <c r="D118" s="78">
        <f>D119</f>
        <v>7000</v>
      </c>
      <c r="E118" s="78">
        <f>E119</f>
        <v>7158.57</v>
      </c>
      <c r="F118" s="76">
        <f t="shared" si="3"/>
        <v>102.26528571428571</v>
      </c>
      <c r="G118" s="78">
        <f>G119</f>
        <v>0</v>
      </c>
      <c r="H118" s="74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24" customHeight="1">
      <c r="A119" s="91" t="s">
        <v>73</v>
      </c>
      <c r="B119" s="68" t="s">
        <v>76</v>
      </c>
      <c r="C119" s="82">
        <v>7000</v>
      </c>
      <c r="D119" s="82">
        <v>7000</v>
      </c>
      <c r="E119" s="79">
        <v>7158.57</v>
      </c>
      <c r="F119" s="76">
        <f t="shared" si="3"/>
        <v>102.26528571428571</v>
      </c>
      <c r="G119" s="79">
        <v>0</v>
      </c>
      <c r="H119" s="74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2.75">
      <c r="A120" s="91" t="s">
        <v>217</v>
      </c>
      <c r="B120" s="68" t="s">
        <v>77</v>
      </c>
      <c r="C120" s="78">
        <f>C121</f>
        <v>44975.84</v>
      </c>
      <c r="D120" s="78">
        <f>D121</f>
        <v>44925.84</v>
      </c>
      <c r="E120" s="78">
        <f>E121</f>
        <v>46082.383</v>
      </c>
      <c r="F120" s="76">
        <f t="shared" si="3"/>
        <v>102.57433806468616</v>
      </c>
      <c r="G120" s="78">
        <f>G121</f>
        <v>3770.677</v>
      </c>
      <c r="H120" s="74" t="s">
        <v>673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2.75">
      <c r="A121" s="91" t="s">
        <v>74</v>
      </c>
      <c r="B121" s="68" t="s">
        <v>78</v>
      </c>
      <c r="C121" s="82">
        <v>44975.84</v>
      </c>
      <c r="D121" s="82">
        <v>44925.84</v>
      </c>
      <c r="E121" s="79">
        <v>46082.383</v>
      </c>
      <c r="F121" s="76">
        <f t="shared" si="3"/>
        <v>102.57433806468616</v>
      </c>
      <c r="G121" s="79">
        <v>3770.677</v>
      </c>
      <c r="H121" s="74" t="s">
        <v>673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25.5">
      <c r="A122" s="77" t="s">
        <v>222</v>
      </c>
      <c r="B122" s="22" t="s">
        <v>149</v>
      </c>
      <c r="C122" s="78">
        <f>C123+C125+C129</f>
        <v>376060</v>
      </c>
      <c r="D122" s="78">
        <f>D123+D125+D129</f>
        <v>353060</v>
      </c>
      <c r="E122" s="78">
        <f>E123+E125+E129</f>
        <v>103157.64299999998</v>
      </c>
      <c r="F122" s="76">
        <f t="shared" si="3"/>
        <v>29.218162068770177</v>
      </c>
      <c r="G122" s="78">
        <f>G123+G125+G129</f>
        <v>139214.16100000002</v>
      </c>
      <c r="H122" s="74">
        <f t="shared" si="4"/>
        <v>74.09996386789987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8" ht="12.75">
      <c r="A123" s="77" t="s">
        <v>223</v>
      </c>
      <c r="B123" s="22" t="s">
        <v>150</v>
      </c>
      <c r="C123" s="78">
        <f>C124</f>
        <v>60</v>
      </c>
      <c r="D123" s="78">
        <f>D124</f>
        <v>60</v>
      </c>
      <c r="E123" s="78">
        <f>E124</f>
        <v>78</v>
      </c>
      <c r="F123" s="76">
        <f t="shared" si="3"/>
        <v>130</v>
      </c>
      <c r="G123" s="78">
        <f>G124</f>
        <v>0</v>
      </c>
      <c r="H123" s="74"/>
    </row>
    <row r="124" spans="1:8" ht="25.5">
      <c r="A124" s="77" t="s">
        <v>233</v>
      </c>
      <c r="B124" s="22" t="s">
        <v>151</v>
      </c>
      <c r="C124" s="79">
        <v>60</v>
      </c>
      <c r="D124" s="79">
        <v>60</v>
      </c>
      <c r="E124" s="79">
        <v>78</v>
      </c>
      <c r="F124" s="76">
        <f t="shared" si="3"/>
        <v>130</v>
      </c>
      <c r="G124" s="79">
        <v>0</v>
      </c>
      <c r="H124" s="74"/>
    </row>
    <row r="125" spans="1:8" ht="54.75" customHeight="1">
      <c r="A125" s="91" t="s">
        <v>234</v>
      </c>
      <c r="B125" s="22" t="s">
        <v>304</v>
      </c>
      <c r="C125" s="78">
        <f>C126</f>
        <v>296000</v>
      </c>
      <c r="D125" s="78">
        <f>D126</f>
        <v>293000</v>
      </c>
      <c r="E125" s="78">
        <f>E126</f>
        <v>42800.679</v>
      </c>
      <c r="F125" s="76">
        <f t="shared" si="3"/>
        <v>14.607740273037543</v>
      </c>
      <c r="G125" s="78">
        <f>G126</f>
        <v>66032.436</v>
      </c>
      <c r="H125" s="74">
        <f t="shared" si="4"/>
        <v>64.81765870336814</v>
      </c>
    </row>
    <row r="126" spans="1:8" ht="60">
      <c r="A126" s="91" t="s">
        <v>79</v>
      </c>
      <c r="B126" s="68" t="s">
        <v>305</v>
      </c>
      <c r="C126" s="78">
        <f>C127+C128</f>
        <v>296000</v>
      </c>
      <c r="D126" s="78">
        <f>D127+D128</f>
        <v>293000</v>
      </c>
      <c r="E126" s="78">
        <f>E127+E128</f>
        <v>42800.679</v>
      </c>
      <c r="F126" s="76">
        <f t="shared" si="3"/>
        <v>14.607740273037543</v>
      </c>
      <c r="G126" s="78">
        <f>G127+G128</f>
        <v>66032.436</v>
      </c>
      <c r="H126" s="74">
        <f t="shared" si="4"/>
        <v>64.81765870336814</v>
      </c>
    </row>
    <row r="127" spans="1:8" ht="48" customHeight="1" hidden="1">
      <c r="A127" s="77" t="s">
        <v>80</v>
      </c>
      <c r="B127" s="83" t="s">
        <v>87</v>
      </c>
      <c r="C127" s="79"/>
      <c r="D127" s="73">
        <v>0</v>
      </c>
      <c r="E127" s="73">
        <v>0</v>
      </c>
      <c r="F127" s="76" t="e">
        <f t="shared" si="3"/>
        <v>#DIV/0!</v>
      </c>
      <c r="G127" s="73">
        <v>0</v>
      </c>
      <c r="H127" s="74" t="e">
        <f t="shared" si="4"/>
        <v>#DIV/0!</v>
      </c>
    </row>
    <row r="128" spans="1:8" ht="60">
      <c r="A128" s="77" t="s">
        <v>81</v>
      </c>
      <c r="B128" s="83" t="s">
        <v>306</v>
      </c>
      <c r="C128" s="82">
        <v>296000</v>
      </c>
      <c r="D128" s="82">
        <v>293000</v>
      </c>
      <c r="E128" s="79">
        <v>42800.679</v>
      </c>
      <c r="F128" s="76">
        <f t="shared" si="3"/>
        <v>14.607740273037543</v>
      </c>
      <c r="G128" s="87">
        <v>66032.436</v>
      </c>
      <c r="H128" s="74">
        <f t="shared" si="4"/>
        <v>64.81765870336814</v>
      </c>
    </row>
    <row r="129" spans="1:8" ht="39" customHeight="1">
      <c r="A129" s="77" t="s">
        <v>422</v>
      </c>
      <c r="B129" s="22" t="s">
        <v>307</v>
      </c>
      <c r="C129" s="78">
        <f>C130+C132</f>
        <v>80000</v>
      </c>
      <c r="D129" s="78">
        <f>D130+D132</f>
        <v>60000</v>
      </c>
      <c r="E129" s="78">
        <f>E130+E132</f>
        <v>60278.96399999999</v>
      </c>
      <c r="F129" s="76">
        <f t="shared" si="3"/>
        <v>100.46493999999998</v>
      </c>
      <c r="G129" s="78">
        <f>G130+G132</f>
        <v>73181.725</v>
      </c>
      <c r="H129" s="74">
        <f t="shared" si="4"/>
        <v>82.36887556285396</v>
      </c>
    </row>
    <row r="130" spans="1:8" ht="25.5">
      <c r="A130" s="77" t="s">
        <v>423</v>
      </c>
      <c r="B130" s="22" t="s">
        <v>478</v>
      </c>
      <c r="C130" s="78">
        <f>C131</f>
        <v>50000</v>
      </c>
      <c r="D130" s="78">
        <f>D131</f>
        <v>36000</v>
      </c>
      <c r="E130" s="78">
        <f>E131</f>
        <v>20450.082</v>
      </c>
      <c r="F130" s="76">
        <f t="shared" si="3"/>
        <v>56.80578333333332</v>
      </c>
      <c r="G130" s="78">
        <f>G131</f>
        <v>31205.8</v>
      </c>
      <c r="H130" s="74">
        <f t="shared" si="4"/>
        <v>65.53295220760243</v>
      </c>
    </row>
    <row r="131" spans="1:8" ht="42.75" customHeight="1">
      <c r="A131" s="77" t="s">
        <v>408</v>
      </c>
      <c r="B131" s="22" t="s">
        <v>479</v>
      </c>
      <c r="C131" s="82">
        <v>50000</v>
      </c>
      <c r="D131" s="82">
        <v>36000</v>
      </c>
      <c r="E131" s="79">
        <v>20450.082</v>
      </c>
      <c r="F131" s="76">
        <f t="shared" si="3"/>
        <v>56.80578333333332</v>
      </c>
      <c r="G131" s="79">
        <v>31205.8</v>
      </c>
      <c r="H131" s="74">
        <f t="shared" si="4"/>
        <v>65.53295220760243</v>
      </c>
    </row>
    <row r="132" spans="1:8" ht="51">
      <c r="A132" s="77" t="s">
        <v>41</v>
      </c>
      <c r="B132" s="22" t="s">
        <v>226</v>
      </c>
      <c r="C132" s="78">
        <f>C133</f>
        <v>30000</v>
      </c>
      <c r="D132" s="78">
        <f aca="true" t="shared" si="7" ref="D132:G133">D133</f>
        <v>24000</v>
      </c>
      <c r="E132" s="79">
        <f t="shared" si="7"/>
        <v>39828.882</v>
      </c>
      <c r="F132" s="76">
        <f t="shared" si="3"/>
        <v>165.953675</v>
      </c>
      <c r="G132" s="79">
        <f t="shared" si="7"/>
        <v>41975.925</v>
      </c>
      <c r="H132" s="74">
        <f t="shared" si="4"/>
        <v>94.88506090098073</v>
      </c>
    </row>
    <row r="133" spans="1:8" ht="51">
      <c r="A133" s="77" t="s">
        <v>42</v>
      </c>
      <c r="B133" s="22" t="s">
        <v>227</v>
      </c>
      <c r="C133" s="79">
        <f>C134</f>
        <v>30000</v>
      </c>
      <c r="D133" s="79">
        <f t="shared" si="7"/>
        <v>24000</v>
      </c>
      <c r="E133" s="79">
        <f t="shared" si="7"/>
        <v>39828.882</v>
      </c>
      <c r="F133" s="76">
        <f t="shared" si="3"/>
        <v>165.953675</v>
      </c>
      <c r="G133" s="79">
        <f t="shared" si="7"/>
        <v>41975.925</v>
      </c>
      <c r="H133" s="74">
        <f t="shared" si="4"/>
        <v>94.88506090098073</v>
      </c>
    </row>
    <row r="134" spans="1:8" ht="63.75">
      <c r="A134" s="77" t="s">
        <v>43</v>
      </c>
      <c r="B134" s="22" t="s">
        <v>228</v>
      </c>
      <c r="C134" s="82">
        <v>30000</v>
      </c>
      <c r="D134" s="82">
        <v>24000</v>
      </c>
      <c r="E134" s="79">
        <v>39828.882</v>
      </c>
      <c r="F134" s="76">
        <f t="shared" si="3"/>
        <v>165.953675</v>
      </c>
      <c r="G134" s="79">
        <v>41975.925</v>
      </c>
      <c r="H134" s="74">
        <f t="shared" si="4"/>
        <v>94.88506090098073</v>
      </c>
    </row>
    <row r="135" spans="1:8" ht="12.75">
      <c r="A135" s="77" t="s">
        <v>235</v>
      </c>
      <c r="B135" s="22" t="s">
        <v>488</v>
      </c>
      <c r="C135" s="78">
        <f>C136+C139+C143+C145+C165+C140+C147+C155+C156+C157+C161+C163+C164</f>
        <v>14850</v>
      </c>
      <c r="D135" s="78">
        <f>D136+D139+D143+D145+D165+D140+D147+D155+D156+D157+D161+D163+D164</f>
        <v>12530</v>
      </c>
      <c r="E135" s="78">
        <f>E136+E139+E143+E145+E165+E140+E147+E155+E156+E157+E161+E163+E164</f>
        <v>10819.278999999997</v>
      </c>
      <c r="F135" s="76">
        <f t="shared" si="3"/>
        <v>86.34699920191538</v>
      </c>
      <c r="G135" s="78">
        <f>G136+G139+G143+G145+G165+G140+G147+G155+G156+G157+G161+G163+G164</f>
        <v>10616.245</v>
      </c>
      <c r="H135" s="74">
        <f t="shared" si="4"/>
        <v>101.91248412221078</v>
      </c>
    </row>
    <row r="136" spans="1:8" ht="25.5">
      <c r="A136" s="77" t="s">
        <v>236</v>
      </c>
      <c r="B136" s="22" t="s">
        <v>152</v>
      </c>
      <c r="C136" s="78">
        <f>C137+C138</f>
        <v>3550</v>
      </c>
      <c r="D136" s="78">
        <f>D137+D138</f>
        <v>3460</v>
      </c>
      <c r="E136" s="78">
        <f>E137+E138</f>
        <v>3669.98</v>
      </c>
      <c r="F136" s="76">
        <f t="shared" si="3"/>
        <v>106.06878612716764</v>
      </c>
      <c r="G136" s="78">
        <f>G137+G138</f>
        <v>1679.212</v>
      </c>
      <c r="H136" s="74" t="s">
        <v>673</v>
      </c>
    </row>
    <row r="137" spans="1:8" ht="66" customHeight="1">
      <c r="A137" s="77" t="s">
        <v>237</v>
      </c>
      <c r="B137" s="22" t="s">
        <v>315</v>
      </c>
      <c r="C137" s="82">
        <v>3400</v>
      </c>
      <c r="D137" s="82">
        <v>3350</v>
      </c>
      <c r="E137" s="79">
        <v>3542.925</v>
      </c>
      <c r="F137" s="76">
        <f t="shared" si="3"/>
        <v>105.75895522388062</v>
      </c>
      <c r="G137" s="79">
        <v>1565.938</v>
      </c>
      <c r="H137" s="74" t="s">
        <v>673</v>
      </c>
    </row>
    <row r="138" spans="1:8" ht="47.25" customHeight="1">
      <c r="A138" s="77" t="s">
        <v>238</v>
      </c>
      <c r="B138" s="22" t="s">
        <v>153</v>
      </c>
      <c r="C138" s="82">
        <v>150</v>
      </c>
      <c r="D138" s="82">
        <v>110</v>
      </c>
      <c r="E138" s="79">
        <v>127.055</v>
      </c>
      <c r="F138" s="76">
        <f t="shared" si="3"/>
        <v>115.50454545454546</v>
      </c>
      <c r="G138" s="79">
        <v>113.274</v>
      </c>
      <c r="H138" s="74">
        <f t="shared" si="4"/>
        <v>112.1660751805357</v>
      </c>
    </row>
    <row r="139" spans="1:8" ht="38.25" customHeight="1">
      <c r="A139" s="77" t="s">
        <v>239</v>
      </c>
      <c r="B139" s="22" t="s">
        <v>499</v>
      </c>
      <c r="C139" s="82">
        <v>500</v>
      </c>
      <c r="D139" s="82">
        <v>500</v>
      </c>
      <c r="E139" s="79">
        <v>302.352</v>
      </c>
      <c r="F139" s="76">
        <f t="shared" si="3"/>
        <v>60.47039999999999</v>
      </c>
      <c r="G139" s="79">
        <v>1003</v>
      </c>
      <c r="H139" s="74">
        <f t="shared" si="4"/>
        <v>30.144765702891323</v>
      </c>
    </row>
    <row r="140" spans="1:8" ht="38.25" customHeight="1">
      <c r="A140" s="77" t="s">
        <v>386</v>
      </c>
      <c r="B140" s="22" t="s">
        <v>370</v>
      </c>
      <c r="C140" s="79">
        <f>C141+C142</f>
        <v>400</v>
      </c>
      <c r="D140" s="79">
        <f>D141+D142</f>
        <v>250</v>
      </c>
      <c r="E140" s="79">
        <f>E141+E142</f>
        <v>442.5</v>
      </c>
      <c r="F140" s="76">
        <f t="shared" si="3"/>
        <v>177</v>
      </c>
      <c r="G140" s="79">
        <f>G141+G142</f>
        <v>268.5</v>
      </c>
      <c r="H140" s="74">
        <f t="shared" si="4"/>
        <v>164.80446927374302</v>
      </c>
    </row>
    <row r="141" spans="1:8" ht="38.25" customHeight="1">
      <c r="A141" s="77" t="s">
        <v>59</v>
      </c>
      <c r="B141" s="22" t="s">
        <v>61</v>
      </c>
      <c r="C141" s="82">
        <v>400</v>
      </c>
      <c r="D141" s="82">
        <v>250</v>
      </c>
      <c r="E141" s="79">
        <v>442.5</v>
      </c>
      <c r="F141" s="76">
        <f t="shared" si="3"/>
        <v>177</v>
      </c>
      <c r="G141" s="80">
        <v>268.5</v>
      </c>
      <c r="H141" s="74">
        <f t="shared" si="4"/>
        <v>164.80446927374302</v>
      </c>
    </row>
    <row r="142" spans="1:8" ht="38.25" customHeight="1" hidden="1">
      <c r="A142" s="77" t="s">
        <v>60</v>
      </c>
      <c r="B142" s="22" t="s">
        <v>62</v>
      </c>
      <c r="C142" s="79"/>
      <c r="D142" s="79"/>
      <c r="E142" s="79"/>
      <c r="F142" s="76" t="e">
        <f t="shared" si="3"/>
        <v>#DIV/0!</v>
      </c>
      <c r="G142" s="80">
        <v>0</v>
      </c>
      <c r="H142" s="74" t="e">
        <f t="shared" si="4"/>
        <v>#DIV/0!</v>
      </c>
    </row>
    <row r="143" spans="1:8" ht="25.5" customHeight="1" hidden="1">
      <c r="A143" s="77" t="s">
        <v>240</v>
      </c>
      <c r="B143" s="22" t="s">
        <v>582</v>
      </c>
      <c r="C143" s="79"/>
      <c r="D143" s="78">
        <f>SUM(D144)</f>
        <v>0</v>
      </c>
      <c r="E143" s="78"/>
      <c r="F143" s="76" t="e">
        <f t="shared" si="3"/>
        <v>#DIV/0!</v>
      </c>
      <c r="G143" s="78">
        <v>0</v>
      </c>
      <c r="H143" s="74" t="e">
        <f t="shared" si="4"/>
        <v>#DIV/0!</v>
      </c>
    </row>
    <row r="144" spans="1:8" ht="24.75" customHeight="1" hidden="1">
      <c r="A144" s="77" t="s">
        <v>241</v>
      </c>
      <c r="B144" s="22" t="s">
        <v>154</v>
      </c>
      <c r="C144" s="79"/>
      <c r="D144" s="86"/>
      <c r="E144" s="86"/>
      <c r="F144" s="76" t="e">
        <f t="shared" si="3"/>
        <v>#DIV/0!</v>
      </c>
      <c r="G144" s="119"/>
      <c r="H144" s="74" t="e">
        <f t="shared" si="4"/>
        <v>#DIV/0!</v>
      </c>
    </row>
    <row r="145" spans="1:8" ht="38.25" customHeight="1" hidden="1">
      <c r="A145" s="77" t="s">
        <v>242</v>
      </c>
      <c r="B145" s="22" t="s">
        <v>157</v>
      </c>
      <c r="C145" s="79"/>
      <c r="D145" s="78">
        <f>D146</f>
        <v>0</v>
      </c>
      <c r="E145" s="78"/>
      <c r="F145" s="76" t="e">
        <f t="shared" si="3"/>
        <v>#DIV/0!</v>
      </c>
      <c r="G145" s="78">
        <f>G146</f>
        <v>0</v>
      </c>
      <c r="H145" s="74" t="e">
        <f t="shared" si="4"/>
        <v>#DIV/0!</v>
      </c>
    </row>
    <row r="146" spans="1:8" ht="38.25" customHeight="1" hidden="1">
      <c r="A146" s="77" t="s">
        <v>243</v>
      </c>
      <c r="B146" s="22" t="s">
        <v>158</v>
      </c>
      <c r="C146" s="79"/>
      <c r="D146" s="73">
        <v>0</v>
      </c>
      <c r="E146" s="73"/>
      <c r="F146" s="76" t="e">
        <f t="shared" si="3"/>
        <v>#DIV/0!</v>
      </c>
      <c r="G146" s="86"/>
      <c r="H146" s="74" t="e">
        <f t="shared" si="4"/>
        <v>#DIV/0!</v>
      </c>
    </row>
    <row r="147" spans="1:8" ht="63.75">
      <c r="A147" s="77" t="s">
        <v>371</v>
      </c>
      <c r="B147" s="22" t="s">
        <v>378</v>
      </c>
      <c r="C147" s="78">
        <f>SUM(C150+C152+C153+C148+C149+C151)</f>
        <v>2000</v>
      </c>
      <c r="D147" s="78">
        <f>SUM(D150+D152+D153+D148+D149+D151)</f>
        <v>1700</v>
      </c>
      <c r="E147" s="78">
        <f>SUM(E150+E152+E153+E148+E149+E151)</f>
        <v>898</v>
      </c>
      <c r="F147" s="76">
        <f aca="true" t="shared" si="8" ref="F147:F209">E147/D147*100</f>
        <v>52.8235294117647</v>
      </c>
      <c r="G147" s="78">
        <f>SUM(G150+G152+G153+G148+G149+G151)</f>
        <v>1658</v>
      </c>
      <c r="H147" s="74" t="s">
        <v>673</v>
      </c>
    </row>
    <row r="148" spans="1:8" ht="23.25" customHeight="1">
      <c r="A148" s="77" t="s">
        <v>138</v>
      </c>
      <c r="B148" s="22" t="s">
        <v>114</v>
      </c>
      <c r="C148" s="82">
        <v>100</v>
      </c>
      <c r="D148" s="82">
        <v>100</v>
      </c>
      <c r="E148" s="79">
        <v>25</v>
      </c>
      <c r="F148" s="76">
        <f t="shared" si="8"/>
        <v>25</v>
      </c>
      <c r="G148" s="79">
        <v>0</v>
      </c>
      <c r="H148" s="74"/>
    </row>
    <row r="149" spans="1:8" ht="32.25" customHeight="1" hidden="1">
      <c r="A149" s="77" t="s">
        <v>139</v>
      </c>
      <c r="B149" s="22" t="s">
        <v>316</v>
      </c>
      <c r="C149" s="82"/>
      <c r="D149" s="82"/>
      <c r="E149" s="79"/>
      <c r="F149" s="76" t="e">
        <f t="shared" si="8"/>
        <v>#DIV/0!</v>
      </c>
      <c r="G149" s="79"/>
      <c r="H149" s="74" t="e">
        <f aca="true" t="shared" si="9" ref="H149:H209">E149/G149*100</f>
        <v>#DIV/0!</v>
      </c>
    </row>
    <row r="150" spans="1:8" ht="26.25" customHeight="1" hidden="1">
      <c r="A150" s="77" t="s">
        <v>372</v>
      </c>
      <c r="B150" s="22" t="s">
        <v>379</v>
      </c>
      <c r="C150" s="82"/>
      <c r="D150" s="82"/>
      <c r="E150" s="73"/>
      <c r="F150" s="76" t="e">
        <f t="shared" si="8"/>
        <v>#DIV/0!</v>
      </c>
      <c r="G150" s="73"/>
      <c r="H150" s="74" t="e">
        <f t="shared" si="9"/>
        <v>#DIV/0!</v>
      </c>
    </row>
    <row r="151" spans="1:8" ht="25.5">
      <c r="A151" s="77" t="s">
        <v>358</v>
      </c>
      <c r="B151" s="22" t="s">
        <v>359</v>
      </c>
      <c r="C151" s="82">
        <v>500</v>
      </c>
      <c r="D151" s="82">
        <v>450</v>
      </c>
      <c r="E151" s="79">
        <v>1583</v>
      </c>
      <c r="F151" s="76">
        <f t="shared" si="8"/>
        <v>351.77777777777777</v>
      </c>
      <c r="G151" s="79">
        <v>338.5</v>
      </c>
      <c r="H151" s="74"/>
    </row>
    <row r="152" spans="1:8" ht="24.75" customHeight="1">
      <c r="A152" s="77" t="s">
        <v>373</v>
      </c>
      <c r="B152" s="22" t="s">
        <v>380</v>
      </c>
      <c r="C152" s="82">
        <v>1400</v>
      </c>
      <c r="D152" s="82">
        <v>1150</v>
      </c>
      <c r="E152" s="79">
        <v>-710</v>
      </c>
      <c r="F152" s="76">
        <f t="shared" si="8"/>
        <v>-61.73913043478261</v>
      </c>
      <c r="G152" s="79">
        <v>1319.5</v>
      </c>
      <c r="H152" s="74">
        <f t="shared" si="9"/>
        <v>-53.808260704812426</v>
      </c>
    </row>
    <row r="153" spans="1:8" ht="12.75" customHeight="1">
      <c r="A153" s="77" t="s">
        <v>374</v>
      </c>
      <c r="B153" s="22" t="s">
        <v>381</v>
      </c>
      <c r="C153" s="78">
        <f>C154</f>
        <v>0</v>
      </c>
      <c r="D153" s="78">
        <f>D154</f>
        <v>0</v>
      </c>
      <c r="E153" s="78"/>
      <c r="F153" s="76"/>
      <c r="G153" s="78">
        <f>G154</f>
        <v>0</v>
      </c>
      <c r="H153" s="74"/>
    </row>
    <row r="154" spans="1:8" ht="39" customHeight="1">
      <c r="A154" s="77" t="s">
        <v>481</v>
      </c>
      <c r="B154" s="22" t="s">
        <v>480</v>
      </c>
      <c r="C154" s="79">
        <v>0</v>
      </c>
      <c r="D154" s="73">
        <v>0</v>
      </c>
      <c r="E154" s="73"/>
      <c r="F154" s="76"/>
      <c r="G154" s="73"/>
      <c r="H154" s="74"/>
    </row>
    <row r="155" spans="1:8" ht="26.25" customHeight="1">
      <c r="A155" s="77" t="s">
        <v>375</v>
      </c>
      <c r="B155" s="22" t="s">
        <v>382</v>
      </c>
      <c r="C155" s="79">
        <v>0</v>
      </c>
      <c r="D155" s="79">
        <v>0</v>
      </c>
      <c r="E155" s="79"/>
      <c r="F155" s="76"/>
      <c r="G155" s="73"/>
      <c r="H155" s="74"/>
    </row>
    <row r="156" spans="1:8" ht="38.25">
      <c r="A156" s="77" t="s">
        <v>376</v>
      </c>
      <c r="B156" s="22" t="s">
        <v>383</v>
      </c>
      <c r="C156" s="79">
        <v>1200</v>
      </c>
      <c r="D156" s="79">
        <v>1000</v>
      </c>
      <c r="E156" s="79">
        <v>811.38</v>
      </c>
      <c r="F156" s="76">
        <f t="shared" si="8"/>
        <v>81.138</v>
      </c>
      <c r="G156" s="79">
        <v>479.79</v>
      </c>
      <c r="H156" s="74" t="s">
        <v>673</v>
      </c>
    </row>
    <row r="157" spans="1:8" ht="25.5">
      <c r="A157" s="77" t="s">
        <v>377</v>
      </c>
      <c r="B157" s="22" t="s">
        <v>384</v>
      </c>
      <c r="C157" s="78">
        <f>C158+C159+C160</f>
        <v>1000</v>
      </c>
      <c r="D157" s="78">
        <f>D158+D159+D160</f>
        <v>760</v>
      </c>
      <c r="E157" s="78">
        <f>E158+E159+E160</f>
        <v>167.446</v>
      </c>
      <c r="F157" s="76">
        <f t="shared" si="8"/>
        <v>22.03236842105263</v>
      </c>
      <c r="G157" s="78">
        <f>G158+G159+G160</f>
        <v>537.414</v>
      </c>
      <c r="H157" s="74">
        <f t="shared" si="9"/>
        <v>31.157729422754155</v>
      </c>
    </row>
    <row r="158" spans="1:8" ht="39" customHeight="1" hidden="1">
      <c r="A158" s="77" t="s">
        <v>388</v>
      </c>
      <c r="B158" s="22" t="s">
        <v>456</v>
      </c>
      <c r="C158" s="79"/>
      <c r="D158" s="79"/>
      <c r="E158" s="79"/>
      <c r="F158" s="76" t="e">
        <f t="shared" si="8"/>
        <v>#DIV/0!</v>
      </c>
      <c r="G158" s="131"/>
      <c r="H158" s="74" t="e">
        <f t="shared" si="9"/>
        <v>#DIV/0!</v>
      </c>
    </row>
    <row r="159" spans="1:8" ht="38.25">
      <c r="A159" s="77" t="s">
        <v>389</v>
      </c>
      <c r="B159" s="22" t="s">
        <v>457</v>
      </c>
      <c r="C159" s="82">
        <v>300</v>
      </c>
      <c r="D159" s="82">
        <v>200</v>
      </c>
      <c r="E159" s="79">
        <v>1</v>
      </c>
      <c r="F159" s="76">
        <f t="shared" si="8"/>
        <v>0.5</v>
      </c>
      <c r="G159" s="79">
        <v>9</v>
      </c>
      <c r="H159" s="74">
        <f t="shared" si="9"/>
        <v>11.11111111111111</v>
      </c>
    </row>
    <row r="160" spans="1:8" ht="25.5">
      <c r="A160" s="77" t="s">
        <v>390</v>
      </c>
      <c r="B160" s="22" t="s">
        <v>458</v>
      </c>
      <c r="C160" s="82">
        <v>700</v>
      </c>
      <c r="D160" s="82">
        <v>560</v>
      </c>
      <c r="E160" s="79">
        <v>166.446</v>
      </c>
      <c r="F160" s="76">
        <f t="shared" si="8"/>
        <v>29.7225</v>
      </c>
      <c r="G160" s="79">
        <v>528.414</v>
      </c>
      <c r="H160" s="74">
        <f t="shared" si="9"/>
        <v>31.499165427108288</v>
      </c>
    </row>
    <row r="161" spans="1:8" ht="36" customHeight="1">
      <c r="A161" s="77" t="s">
        <v>22</v>
      </c>
      <c r="B161" s="22" t="s">
        <v>24</v>
      </c>
      <c r="C161" s="79">
        <f>C162</f>
        <v>0</v>
      </c>
      <c r="D161" s="79">
        <f>D162</f>
        <v>0</v>
      </c>
      <c r="E161" s="156">
        <f>E162</f>
        <v>241.104</v>
      </c>
      <c r="F161" s="76"/>
      <c r="G161" s="79">
        <f>G162</f>
        <v>196.133</v>
      </c>
      <c r="H161" s="74">
        <f t="shared" si="9"/>
        <v>122.92882890691521</v>
      </c>
    </row>
    <row r="162" spans="1:8" ht="39" customHeight="1">
      <c r="A162" s="77" t="s">
        <v>25</v>
      </c>
      <c r="B162" s="22" t="s">
        <v>23</v>
      </c>
      <c r="C162" s="79">
        <v>0</v>
      </c>
      <c r="D162" s="79">
        <v>0</v>
      </c>
      <c r="E162" s="79">
        <v>241.104</v>
      </c>
      <c r="F162" s="76"/>
      <c r="G162" s="79">
        <v>196.133</v>
      </c>
      <c r="H162" s="74">
        <f t="shared" si="9"/>
        <v>122.92882890691521</v>
      </c>
    </row>
    <row r="163" spans="1:8" ht="51">
      <c r="A163" s="77" t="s">
        <v>33</v>
      </c>
      <c r="B163" s="22" t="s">
        <v>34</v>
      </c>
      <c r="C163" s="82">
        <v>800</v>
      </c>
      <c r="D163" s="82">
        <v>760</v>
      </c>
      <c r="E163" s="79">
        <v>518.675</v>
      </c>
      <c r="F163" s="76">
        <f t="shared" si="8"/>
        <v>68.24671052631578</v>
      </c>
      <c r="G163" s="79">
        <v>870.973</v>
      </c>
      <c r="H163" s="74">
        <f t="shared" si="9"/>
        <v>59.551214561186164</v>
      </c>
    </row>
    <row r="164" spans="1:8" ht="38.25">
      <c r="A164" s="77" t="s">
        <v>176</v>
      </c>
      <c r="B164" s="22" t="s">
        <v>177</v>
      </c>
      <c r="C164" s="79">
        <v>0</v>
      </c>
      <c r="D164" s="79">
        <v>0</v>
      </c>
      <c r="E164" s="79"/>
      <c r="F164" s="76"/>
      <c r="G164" s="79">
        <v>0</v>
      </c>
      <c r="H164" s="74"/>
    </row>
    <row r="165" spans="1:8" ht="27.75" customHeight="1">
      <c r="A165" s="77" t="s">
        <v>244</v>
      </c>
      <c r="B165" s="22" t="s">
        <v>500</v>
      </c>
      <c r="C165" s="78">
        <f>SUM(C166)</f>
        <v>5400</v>
      </c>
      <c r="D165" s="78">
        <f>SUM(D166)</f>
        <v>4100</v>
      </c>
      <c r="E165" s="78">
        <f>SUM(E166)</f>
        <v>3767.842</v>
      </c>
      <c r="F165" s="76">
        <f t="shared" si="8"/>
        <v>91.89858536585366</v>
      </c>
      <c r="G165" s="78">
        <f>SUM(G166)</f>
        <v>3923.223</v>
      </c>
      <c r="H165" s="74">
        <f t="shared" si="9"/>
        <v>96.03945531518346</v>
      </c>
    </row>
    <row r="166" spans="1:8" ht="38.25">
      <c r="A166" s="77" t="s">
        <v>245</v>
      </c>
      <c r="B166" s="22" t="s">
        <v>159</v>
      </c>
      <c r="C166" s="82">
        <v>5400</v>
      </c>
      <c r="D166" s="82">
        <v>4100</v>
      </c>
      <c r="E166" s="79">
        <v>3767.842</v>
      </c>
      <c r="F166" s="76">
        <f t="shared" si="8"/>
        <v>91.89858536585366</v>
      </c>
      <c r="G166" s="79">
        <v>3923.223</v>
      </c>
      <c r="H166" s="74">
        <f t="shared" si="9"/>
        <v>96.03945531518346</v>
      </c>
    </row>
    <row r="167" spans="1:8" ht="12.75">
      <c r="A167" s="77" t="s">
        <v>246</v>
      </c>
      <c r="B167" s="22" t="s">
        <v>270</v>
      </c>
      <c r="C167" s="78">
        <f>C168+C170+C172</f>
        <v>3000</v>
      </c>
      <c r="D167" s="78">
        <f>D168+D170+D172</f>
        <v>2200</v>
      </c>
      <c r="E167" s="78">
        <f>E168+E170+E172</f>
        <v>6688.089</v>
      </c>
      <c r="F167" s="76">
        <f t="shared" si="8"/>
        <v>304.00404545454546</v>
      </c>
      <c r="G167" s="78">
        <f>G168+G170+G172</f>
        <v>69143.7</v>
      </c>
      <c r="H167" s="74">
        <f t="shared" si="9"/>
        <v>9.67273808025894</v>
      </c>
    </row>
    <row r="168" spans="1:8" ht="12.75">
      <c r="A168" s="77" t="s">
        <v>247</v>
      </c>
      <c r="B168" s="22" t="s">
        <v>501</v>
      </c>
      <c r="C168" s="79">
        <f>C169</f>
        <v>0</v>
      </c>
      <c r="D168" s="79">
        <f>D169</f>
        <v>0</v>
      </c>
      <c r="E168" s="156">
        <f>E169</f>
        <v>86.538</v>
      </c>
      <c r="F168" s="76"/>
      <c r="G168" s="79">
        <f>G169</f>
        <v>-598.134</v>
      </c>
      <c r="H168" s="74">
        <f t="shared" si="9"/>
        <v>-14.467995465898944</v>
      </c>
    </row>
    <row r="169" spans="1:8" ht="19.5" customHeight="1">
      <c r="A169" s="77" t="s">
        <v>248</v>
      </c>
      <c r="B169" s="22" t="s">
        <v>160</v>
      </c>
      <c r="C169" s="79"/>
      <c r="D169" s="86"/>
      <c r="E169" s="157">
        <v>86.538</v>
      </c>
      <c r="F169" s="76"/>
      <c r="G169" s="79">
        <v>-598.134</v>
      </c>
      <c r="H169" s="74">
        <f t="shared" si="9"/>
        <v>-14.467995465898944</v>
      </c>
    </row>
    <row r="170" spans="1:8" ht="25.5" customHeight="1" hidden="1">
      <c r="A170" s="77" t="s">
        <v>369</v>
      </c>
      <c r="B170" s="22" t="s">
        <v>161</v>
      </c>
      <c r="C170" s="78">
        <f>C171</f>
        <v>0</v>
      </c>
      <c r="D170" s="78">
        <f>D171</f>
        <v>0</v>
      </c>
      <c r="E170" s="78"/>
      <c r="F170" s="76" t="e">
        <f t="shared" si="8"/>
        <v>#DIV/0!</v>
      </c>
      <c r="G170" s="78">
        <f>G171</f>
        <v>0</v>
      </c>
      <c r="H170" s="74" t="e">
        <f t="shared" si="9"/>
        <v>#DIV/0!</v>
      </c>
    </row>
    <row r="171" spans="1:8" ht="23.25" customHeight="1" hidden="1">
      <c r="A171" s="77" t="s">
        <v>368</v>
      </c>
      <c r="B171" s="22" t="s">
        <v>509</v>
      </c>
      <c r="C171" s="79"/>
      <c r="D171" s="79"/>
      <c r="E171" s="79"/>
      <c r="F171" s="76" t="e">
        <f t="shared" si="8"/>
        <v>#DIV/0!</v>
      </c>
      <c r="G171" s="87"/>
      <c r="H171" s="74" t="e">
        <f t="shared" si="9"/>
        <v>#DIV/0!</v>
      </c>
    </row>
    <row r="172" spans="1:8" ht="12.75">
      <c r="A172" s="77" t="s">
        <v>249</v>
      </c>
      <c r="B172" s="22" t="s">
        <v>502</v>
      </c>
      <c r="C172" s="78">
        <f>SUM(C173)</f>
        <v>3000</v>
      </c>
      <c r="D172" s="78">
        <f>SUM(D173)</f>
        <v>2200</v>
      </c>
      <c r="E172" s="78">
        <f>SUM(E173)</f>
        <v>6601.551</v>
      </c>
      <c r="F172" s="76">
        <f t="shared" si="8"/>
        <v>300.0705</v>
      </c>
      <c r="G172" s="78">
        <f>SUM(G173)</f>
        <v>69741.834</v>
      </c>
      <c r="H172" s="74">
        <f t="shared" si="9"/>
        <v>9.465697446384906</v>
      </c>
    </row>
    <row r="173" spans="1:8" ht="12.75">
      <c r="A173" s="77" t="s">
        <v>250</v>
      </c>
      <c r="B173" s="22" t="s">
        <v>162</v>
      </c>
      <c r="C173" s="82">
        <v>3000</v>
      </c>
      <c r="D173" s="82">
        <v>2200</v>
      </c>
      <c r="E173" s="79">
        <v>6601.551</v>
      </c>
      <c r="F173" s="76">
        <f t="shared" si="8"/>
        <v>300.0705</v>
      </c>
      <c r="G173" s="79">
        <v>69741.834</v>
      </c>
      <c r="H173" s="74">
        <f t="shared" si="9"/>
        <v>9.465697446384906</v>
      </c>
    </row>
    <row r="174" spans="1:8" ht="25.5">
      <c r="A174" s="75" t="s">
        <v>251</v>
      </c>
      <c r="B174" s="4" t="s">
        <v>503</v>
      </c>
      <c r="C174" s="93">
        <f>C175+C227+C235+C231</f>
        <v>3423946.2399999998</v>
      </c>
      <c r="D174" s="93">
        <f>D175+D227+D235+D231</f>
        <v>2608891.17</v>
      </c>
      <c r="E174" s="93">
        <f>E175+E227+E235+E231</f>
        <v>1775683.858</v>
      </c>
      <c r="F174" s="76">
        <f t="shared" si="8"/>
        <v>68.062780020065</v>
      </c>
      <c r="G174" s="93">
        <f>G175+G227+G231+G235</f>
        <v>1842165.885</v>
      </c>
      <c r="H174" s="74">
        <f t="shared" si="9"/>
        <v>96.39109444261584</v>
      </c>
    </row>
    <row r="175" spans="1:8" ht="25.5">
      <c r="A175" s="75" t="s">
        <v>411</v>
      </c>
      <c r="B175" s="4" t="s">
        <v>412</v>
      </c>
      <c r="C175" s="94">
        <f>C176+C191+C222</f>
        <v>3423230.15</v>
      </c>
      <c r="D175" s="94">
        <f>D176+D191+D222</f>
        <v>2608175.08</v>
      </c>
      <c r="E175" s="94">
        <f>E176+E191+E222</f>
        <v>1775131.933</v>
      </c>
      <c r="F175" s="76">
        <f t="shared" si="8"/>
        <v>68.06030571383268</v>
      </c>
      <c r="G175" s="94">
        <f>G176+G191+G222</f>
        <v>1847729.989</v>
      </c>
      <c r="H175" s="74">
        <f t="shared" si="9"/>
        <v>96.07095969475007</v>
      </c>
    </row>
    <row r="176" spans="1:8" ht="25.5">
      <c r="A176" s="77" t="s">
        <v>616</v>
      </c>
      <c r="B176" s="22" t="s">
        <v>424</v>
      </c>
      <c r="C176" s="94">
        <f>C177+C179+C181+C183+C189+C185+C187</f>
        <v>702684.1499999999</v>
      </c>
      <c r="D176" s="94">
        <f>D177+D179+D181+D183+D189+D185+D187</f>
        <v>694649.1499999999</v>
      </c>
      <c r="E176" s="94">
        <f>E177+E179+E181+E183+E189+E185+E187</f>
        <v>47184.216</v>
      </c>
      <c r="F176" s="76">
        <f t="shared" si="8"/>
        <v>6.792524830700507</v>
      </c>
      <c r="G176" s="94">
        <f>G177+G179+G181+G183+G189+G185+G187</f>
        <v>59407.523</v>
      </c>
      <c r="H176" s="74">
        <f t="shared" si="9"/>
        <v>79.42464795241506</v>
      </c>
    </row>
    <row r="177" spans="1:8" ht="25.5">
      <c r="A177" s="136" t="s">
        <v>615</v>
      </c>
      <c r="B177" s="137" t="s">
        <v>312</v>
      </c>
      <c r="C177" s="94">
        <f>C178</f>
        <v>0</v>
      </c>
      <c r="D177" s="94">
        <f>D178</f>
        <v>0</v>
      </c>
      <c r="E177" s="94"/>
      <c r="F177" s="76"/>
      <c r="G177" s="94">
        <f>G178</f>
        <v>3067.579</v>
      </c>
      <c r="H177" s="74">
        <f t="shared" si="9"/>
        <v>0</v>
      </c>
    </row>
    <row r="178" spans="1:8" ht="25.5">
      <c r="A178" s="136" t="s">
        <v>614</v>
      </c>
      <c r="B178" s="137" t="s">
        <v>448</v>
      </c>
      <c r="C178" s="95">
        <v>0</v>
      </c>
      <c r="D178" s="95">
        <v>0</v>
      </c>
      <c r="E178" s="95"/>
      <c r="F178" s="76"/>
      <c r="G178" s="96">
        <v>3067.579</v>
      </c>
      <c r="H178" s="74">
        <f t="shared" si="9"/>
        <v>0</v>
      </c>
    </row>
    <row r="179" spans="1:8" ht="25.5">
      <c r="A179" s="151" t="s">
        <v>655</v>
      </c>
      <c r="B179" s="137" t="s">
        <v>653</v>
      </c>
      <c r="C179" s="94">
        <f>C180</f>
        <v>132216.66</v>
      </c>
      <c r="D179" s="95">
        <f>D180</f>
        <v>132216.66</v>
      </c>
      <c r="E179" s="95">
        <f>E180</f>
        <v>0</v>
      </c>
      <c r="F179" s="95">
        <f>F180</f>
        <v>0</v>
      </c>
      <c r="G179" s="95">
        <f>G180</f>
        <v>9178.571</v>
      </c>
      <c r="H179" s="74"/>
    </row>
    <row r="180" spans="1:8" ht="25.5">
      <c r="A180" s="151" t="s">
        <v>656</v>
      </c>
      <c r="B180" s="137" t="s">
        <v>654</v>
      </c>
      <c r="C180" s="82">
        <v>132216.66</v>
      </c>
      <c r="D180" s="82">
        <v>132216.66</v>
      </c>
      <c r="E180" s="95"/>
      <c r="F180" s="76"/>
      <c r="G180" s="96">
        <v>9178.571</v>
      </c>
      <c r="H180" s="74"/>
    </row>
    <row r="181" spans="1:8" ht="63.75">
      <c r="A181" s="151" t="s">
        <v>659</v>
      </c>
      <c r="B181" s="137" t="s">
        <v>657</v>
      </c>
      <c r="C181" s="94">
        <f>C182</f>
        <v>329999.42</v>
      </c>
      <c r="D181" s="95">
        <f>D182</f>
        <v>329999.42</v>
      </c>
      <c r="E181" s="95">
        <f>E182</f>
        <v>0</v>
      </c>
      <c r="F181" s="95">
        <f>F182</f>
        <v>0</v>
      </c>
      <c r="G181" s="95">
        <f>G182</f>
        <v>8016.875</v>
      </c>
      <c r="H181" s="74"/>
    </row>
    <row r="182" spans="1:8" ht="63.75">
      <c r="A182" s="151" t="s">
        <v>660</v>
      </c>
      <c r="B182" s="137" t="s">
        <v>658</v>
      </c>
      <c r="C182" s="82">
        <v>329999.42</v>
      </c>
      <c r="D182" s="82">
        <v>329999.42</v>
      </c>
      <c r="E182" s="95"/>
      <c r="F182" s="76"/>
      <c r="G182" s="96">
        <v>8016.875</v>
      </c>
      <c r="H182" s="74"/>
    </row>
    <row r="183" spans="1:8" ht="32.25" customHeight="1" hidden="1">
      <c r="A183" s="136" t="s">
        <v>620</v>
      </c>
      <c r="B183" s="137" t="s">
        <v>573</v>
      </c>
      <c r="C183" s="94">
        <f>C184</f>
        <v>0</v>
      </c>
      <c r="D183" s="95">
        <f>D184</f>
        <v>0</v>
      </c>
      <c r="E183" s="95"/>
      <c r="F183" s="76"/>
      <c r="G183" s="96">
        <f>G184</f>
        <v>0</v>
      </c>
      <c r="H183" s="74"/>
    </row>
    <row r="184" spans="1:8" ht="40.5" customHeight="1" hidden="1">
      <c r="A184" s="152" t="s">
        <v>619</v>
      </c>
      <c r="B184" s="153" t="s">
        <v>574</v>
      </c>
      <c r="C184" s="95"/>
      <c r="D184" s="95">
        <v>0</v>
      </c>
      <c r="E184" s="95"/>
      <c r="F184" s="76"/>
      <c r="G184" s="96"/>
      <c r="H184" s="74"/>
    </row>
    <row r="185" spans="1:8" ht="25.5">
      <c r="A185" s="154" t="s">
        <v>666</v>
      </c>
      <c r="B185" s="155" t="s">
        <v>665</v>
      </c>
      <c r="C185" s="95">
        <f>C186</f>
        <v>4401</v>
      </c>
      <c r="D185" s="95">
        <f>D186</f>
        <v>4401</v>
      </c>
      <c r="E185" s="158">
        <f>E186</f>
        <v>4400.723</v>
      </c>
      <c r="F185" s="76">
        <f t="shared" si="8"/>
        <v>99.99370597591457</v>
      </c>
      <c r="G185" s="95">
        <f>G186</f>
        <v>0</v>
      </c>
      <c r="H185" s="74"/>
    </row>
    <row r="186" spans="1:8" ht="40.5" customHeight="1">
      <c r="A186" s="154" t="s">
        <v>668</v>
      </c>
      <c r="B186" s="155" t="s">
        <v>667</v>
      </c>
      <c r="C186" s="82">
        <v>4401</v>
      </c>
      <c r="D186" s="82">
        <v>4401</v>
      </c>
      <c r="E186" s="95">
        <v>4400.723</v>
      </c>
      <c r="F186" s="76">
        <f t="shared" si="8"/>
        <v>99.99370597591457</v>
      </c>
      <c r="G186" s="96"/>
      <c r="H186" s="74"/>
    </row>
    <row r="187" spans="1:8" ht="40.5" customHeight="1">
      <c r="A187" s="154" t="s">
        <v>670</v>
      </c>
      <c r="B187" s="155" t="s">
        <v>669</v>
      </c>
      <c r="C187" s="95">
        <f>C188</f>
        <v>30876.51</v>
      </c>
      <c r="D187" s="95">
        <f>D188</f>
        <v>30876.51</v>
      </c>
      <c r="E187" s="95">
        <f>E188</f>
        <v>0</v>
      </c>
      <c r="F187" s="76">
        <f t="shared" si="8"/>
        <v>0</v>
      </c>
      <c r="G187" s="95">
        <f>G188</f>
        <v>9589.469</v>
      </c>
      <c r="H187" s="74"/>
    </row>
    <row r="188" spans="1:8" ht="40.5" customHeight="1">
      <c r="A188" s="154" t="s">
        <v>672</v>
      </c>
      <c r="B188" s="155" t="s">
        <v>671</v>
      </c>
      <c r="C188" s="82">
        <v>30876.51</v>
      </c>
      <c r="D188" s="82">
        <v>30876.51</v>
      </c>
      <c r="E188" s="95"/>
      <c r="F188" s="76">
        <f t="shared" si="8"/>
        <v>0</v>
      </c>
      <c r="G188" s="96">
        <v>9589.469</v>
      </c>
      <c r="H188" s="74"/>
    </row>
    <row r="189" spans="1:8" ht="12.75">
      <c r="A189" s="77" t="s">
        <v>617</v>
      </c>
      <c r="B189" s="22" t="s">
        <v>425</v>
      </c>
      <c r="C189" s="94">
        <f>C190</f>
        <v>205190.56</v>
      </c>
      <c r="D189" s="94">
        <f>D190</f>
        <v>197155.56</v>
      </c>
      <c r="E189" s="94">
        <f>E190</f>
        <v>42783.493</v>
      </c>
      <c r="F189" s="76">
        <f t="shared" si="8"/>
        <v>21.700373552741805</v>
      </c>
      <c r="G189" s="94">
        <f>G190</f>
        <v>29555.029</v>
      </c>
      <c r="H189" s="74">
        <f t="shared" si="9"/>
        <v>144.7587583148709</v>
      </c>
    </row>
    <row r="190" spans="1:8" ht="12.75">
      <c r="A190" s="77" t="s">
        <v>618</v>
      </c>
      <c r="B190" s="22" t="s">
        <v>426</v>
      </c>
      <c r="C190" s="82">
        <v>205190.56</v>
      </c>
      <c r="D190" s="82">
        <v>197155.56</v>
      </c>
      <c r="E190" s="79">
        <v>42783.493</v>
      </c>
      <c r="F190" s="76">
        <f t="shared" si="8"/>
        <v>21.700373552741805</v>
      </c>
      <c r="G190" s="95">
        <v>29555.029</v>
      </c>
      <c r="H190" s="74">
        <f t="shared" si="9"/>
        <v>144.7587583148709</v>
      </c>
    </row>
    <row r="191" spans="1:8" ht="12.75">
      <c r="A191" s="77" t="s">
        <v>621</v>
      </c>
      <c r="B191" s="22" t="s">
        <v>413</v>
      </c>
      <c r="C191" s="94">
        <f>C196+C198+C200+C202+C204+C206+C220+C192+C208+C210+C194+C212+C216+C214+C218</f>
        <v>2704143</v>
      </c>
      <c r="D191" s="94">
        <f>D196+D198+D200+D202+D204+D206+D220+D192+D208+D210+D194+D212+D216+D214+D218</f>
        <v>1897122.93</v>
      </c>
      <c r="E191" s="94">
        <f>E196+E198+E200+E202+E204+E206+E220+E192+E208+E210+E194+E212+E216+E214+E218</f>
        <v>1713704.429</v>
      </c>
      <c r="F191" s="76">
        <f t="shared" si="8"/>
        <v>90.3317545690094</v>
      </c>
      <c r="G191" s="94">
        <f>G196+G198+G200+G202+G204+G206+G220+G192+G208+G210+G194+G212+G216+G214</f>
        <v>1748400.121</v>
      </c>
      <c r="H191" s="74">
        <f t="shared" si="9"/>
        <v>98.0155748342001</v>
      </c>
    </row>
    <row r="192" spans="1:8" ht="26.25" customHeight="1" hidden="1">
      <c r="A192" s="77" t="s">
        <v>27</v>
      </c>
      <c r="B192" s="22" t="s">
        <v>26</v>
      </c>
      <c r="C192" s="94">
        <f>C193</f>
        <v>0</v>
      </c>
      <c r="D192" s="94">
        <f>D193</f>
        <v>0</v>
      </c>
      <c r="E192" s="94"/>
      <c r="F192" s="76" t="e">
        <f t="shared" si="8"/>
        <v>#DIV/0!</v>
      </c>
      <c r="G192" s="94">
        <f>G193</f>
        <v>0</v>
      </c>
      <c r="H192" s="74" t="e">
        <f t="shared" si="9"/>
        <v>#DIV/0!</v>
      </c>
    </row>
    <row r="193" spans="1:8" ht="26.25" customHeight="1" hidden="1">
      <c r="A193" s="77" t="s">
        <v>28</v>
      </c>
      <c r="B193" s="22" t="s">
        <v>29</v>
      </c>
      <c r="C193" s="95">
        <v>0</v>
      </c>
      <c r="D193" s="95">
        <v>0</v>
      </c>
      <c r="E193" s="95"/>
      <c r="F193" s="76" t="e">
        <f t="shared" si="8"/>
        <v>#DIV/0!</v>
      </c>
      <c r="G193" s="95">
        <v>0</v>
      </c>
      <c r="H193" s="74" t="e">
        <f t="shared" si="9"/>
        <v>#DIV/0!</v>
      </c>
    </row>
    <row r="194" spans="1:8" ht="39" customHeight="1" hidden="1">
      <c r="A194" s="77" t="s">
        <v>125</v>
      </c>
      <c r="B194" s="22" t="s">
        <v>127</v>
      </c>
      <c r="C194" s="94">
        <f>C195</f>
        <v>0</v>
      </c>
      <c r="D194" s="94">
        <f>D195</f>
        <v>0</v>
      </c>
      <c r="E194" s="94"/>
      <c r="F194" s="76" t="e">
        <f t="shared" si="8"/>
        <v>#DIV/0!</v>
      </c>
      <c r="G194" s="94">
        <f>G195</f>
        <v>0</v>
      </c>
      <c r="H194" s="74" t="e">
        <f t="shared" si="9"/>
        <v>#DIV/0!</v>
      </c>
    </row>
    <row r="195" spans="1:8" ht="39" customHeight="1" hidden="1">
      <c r="A195" s="77" t="s">
        <v>126</v>
      </c>
      <c r="B195" s="22" t="s">
        <v>128</v>
      </c>
      <c r="C195" s="95">
        <v>0</v>
      </c>
      <c r="D195" s="95">
        <v>0</v>
      </c>
      <c r="E195" s="95"/>
      <c r="F195" s="76" t="e">
        <f t="shared" si="8"/>
        <v>#DIV/0!</v>
      </c>
      <c r="G195" s="95"/>
      <c r="H195" s="74" t="e">
        <f t="shared" si="9"/>
        <v>#DIV/0!</v>
      </c>
    </row>
    <row r="196" spans="1:8" ht="25.5">
      <c r="A196" s="77" t="s">
        <v>622</v>
      </c>
      <c r="B196" s="22" t="s">
        <v>427</v>
      </c>
      <c r="C196" s="94">
        <f>C197</f>
        <v>13151</v>
      </c>
      <c r="D196" s="94">
        <f>D197</f>
        <v>9642</v>
      </c>
      <c r="E196" s="94">
        <f>E197</f>
        <v>7469.692</v>
      </c>
      <c r="F196" s="76">
        <f t="shared" si="8"/>
        <v>77.4703588467123</v>
      </c>
      <c r="G196" s="94">
        <f>G197</f>
        <v>8476.97</v>
      </c>
      <c r="H196" s="74">
        <f t="shared" si="9"/>
        <v>88.11747593774662</v>
      </c>
    </row>
    <row r="197" spans="1:8" ht="25.5">
      <c r="A197" s="77" t="s">
        <v>623</v>
      </c>
      <c r="B197" s="22" t="s">
        <v>429</v>
      </c>
      <c r="C197" s="82">
        <v>13151</v>
      </c>
      <c r="D197" s="82">
        <v>9642</v>
      </c>
      <c r="E197" s="79">
        <v>7469.692</v>
      </c>
      <c r="F197" s="76">
        <f t="shared" si="8"/>
        <v>77.4703588467123</v>
      </c>
      <c r="G197" s="95">
        <v>8476.97</v>
      </c>
      <c r="H197" s="74">
        <f t="shared" si="9"/>
        <v>88.11747593774662</v>
      </c>
    </row>
    <row r="198" spans="1:8" ht="38.25">
      <c r="A198" s="77" t="s">
        <v>624</v>
      </c>
      <c r="B198" s="22" t="s">
        <v>430</v>
      </c>
      <c r="C198" s="94">
        <f>C199</f>
        <v>46229</v>
      </c>
      <c r="D198" s="94">
        <f>D199</f>
        <v>34492.5</v>
      </c>
      <c r="E198" s="94">
        <f>E199</f>
        <v>34171.519</v>
      </c>
      <c r="F198" s="76">
        <f t="shared" si="8"/>
        <v>99.06941798941799</v>
      </c>
      <c r="G198" s="94">
        <f>G199</f>
        <v>31922.469</v>
      </c>
      <c r="H198" s="74">
        <f t="shared" si="9"/>
        <v>107.04535103472104</v>
      </c>
    </row>
    <row r="199" spans="1:8" ht="25.5">
      <c r="A199" s="77" t="s">
        <v>625</v>
      </c>
      <c r="B199" s="22" t="s">
        <v>431</v>
      </c>
      <c r="C199" s="82">
        <v>46229</v>
      </c>
      <c r="D199" s="82">
        <v>34492.5</v>
      </c>
      <c r="E199" s="79">
        <v>34171.519</v>
      </c>
      <c r="F199" s="76">
        <f t="shared" si="8"/>
        <v>99.06941798941799</v>
      </c>
      <c r="G199" s="79">
        <v>31922.469</v>
      </c>
      <c r="H199" s="74">
        <f t="shared" si="9"/>
        <v>107.04535103472104</v>
      </c>
    </row>
    <row r="200" spans="1:8" ht="27" customHeight="1">
      <c r="A200" s="77" t="s">
        <v>626</v>
      </c>
      <c r="B200" s="22" t="s">
        <v>432</v>
      </c>
      <c r="C200" s="94">
        <f>C201</f>
        <v>133476</v>
      </c>
      <c r="D200" s="94">
        <f>D201</f>
        <v>83727.75000000001</v>
      </c>
      <c r="E200" s="94">
        <f>E201</f>
        <v>61735.581</v>
      </c>
      <c r="F200" s="76">
        <f t="shared" si="8"/>
        <v>73.73371552442289</v>
      </c>
      <c r="G200" s="94">
        <f>G201</f>
        <v>61908.053</v>
      </c>
      <c r="H200" s="74">
        <f t="shared" si="9"/>
        <v>99.72140619573354</v>
      </c>
    </row>
    <row r="201" spans="1:8" ht="25.5">
      <c r="A201" s="77" t="s">
        <v>627</v>
      </c>
      <c r="B201" s="22" t="s">
        <v>433</v>
      </c>
      <c r="C201" s="82">
        <v>133476</v>
      </c>
      <c r="D201" s="82">
        <v>83727.75000000001</v>
      </c>
      <c r="E201" s="79">
        <v>61735.581</v>
      </c>
      <c r="F201" s="76">
        <f t="shared" si="8"/>
        <v>73.73371552442289</v>
      </c>
      <c r="G201" s="79">
        <v>61908.053</v>
      </c>
      <c r="H201" s="74">
        <f t="shared" si="9"/>
        <v>99.72140619573354</v>
      </c>
    </row>
    <row r="202" spans="1:8" ht="52.5" customHeight="1" hidden="1">
      <c r="A202" s="132" t="s">
        <v>437</v>
      </c>
      <c r="B202" s="133" t="s">
        <v>434</v>
      </c>
      <c r="C202" s="134">
        <f>C203</f>
        <v>0</v>
      </c>
      <c r="D202" s="134">
        <f>D203</f>
        <v>0</v>
      </c>
      <c r="E202" s="134"/>
      <c r="F202" s="76" t="e">
        <f t="shared" si="8"/>
        <v>#DIV/0!</v>
      </c>
      <c r="G202" s="134">
        <f>G203</f>
        <v>0</v>
      </c>
      <c r="H202" s="74" t="e">
        <f t="shared" si="9"/>
        <v>#DIV/0!</v>
      </c>
    </row>
    <row r="203" spans="1:8" ht="52.5" customHeight="1" hidden="1">
      <c r="A203" s="132" t="s">
        <v>460</v>
      </c>
      <c r="B203" s="133" t="s">
        <v>435</v>
      </c>
      <c r="C203" s="135">
        <v>0</v>
      </c>
      <c r="D203" s="135">
        <v>0</v>
      </c>
      <c r="E203" s="135"/>
      <c r="F203" s="76" t="e">
        <f t="shared" si="8"/>
        <v>#DIV/0!</v>
      </c>
      <c r="G203" s="135"/>
      <c r="H203" s="74" t="e">
        <f t="shared" si="9"/>
        <v>#DIV/0!</v>
      </c>
    </row>
    <row r="204" spans="1:8" ht="54" customHeight="1">
      <c r="A204" s="77" t="s">
        <v>628</v>
      </c>
      <c r="B204" s="22" t="s">
        <v>317</v>
      </c>
      <c r="C204" s="94">
        <f>C205</f>
        <v>73928</v>
      </c>
      <c r="D204" s="94">
        <f>D205</f>
        <v>51047.68</v>
      </c>
      <c r="E204" s="94">
        <f>E205</f>
        <v>40411.184</v>
      </c>
      <c r="F204" s="76">
        <f t="shared" si="8"/>
        <v>79.16360547629196</v>
      </c>
      <c r="G204" s="94">
        <f>G205</f>
        <v>43214.826</v>
      </c>
      <c r="H204" s="74">
        <f t="shared" si="9"/>
        <v>93.51231450058367</v>
      </c>
    </row>
    <row r="205" spans="1:8" ht="51">
      <c r="A205" s="77" t="s">
        <v>629</v>
      </c>
      <c r="B205" s="22" t="s">
        <v>318</v>
      </c>
      <c r="C205" s="82">
        <v>73928</v>
      </c>
      <c r="D205" s="82">
        <v>51047.68</v>
      </c>
      <c r="E205" s="79">
        <v>40411.184</v>
      </c>
      <c r="F205" s="76">
        <f t="shared" si="8"/>
        <v>79.16360547629196</v>
      </c>
      <c r="G205" s="79">
        <v>43214.826</v>
      </c>
      <c r="H205" s="74">
        <f t="shared" si="9"/>
        <v>93.51231450058367</v>
      </c>
    </row>
    <row r="206" spans="1:8" ht="47.25" customHeight="1" hidden="1">
      <c r="A206" s="77" t="s">
        <v>461</v>
      </c>
      <c r="B206" s="22" t="s">
        <v>436</v>
      </c>
      <c r="C206" s="94">
        <f>C207</f>
        <v>0</v>
      </c>
      <c r="D206" s="94">
        <f>D207</f>
        <v>0</v>
      </c>
      <c r="E206" s="94"/>
      <c r="F206" s="76" t="e">
        <f t="shared" si="8"/>
        <v>#DIV/0!</v>
      </c>
      <c r="G206" s="94">
        <f>G207</f>
        <v>0</v>
      </c>
      <c r="H206" s="74" t="e">
        <f t="shared" si="9"/>
        <v>#DIV/0!</v>
      </c>
    </row>
    <row r="207" spans="1:8" ht="43.5" customHeight="1" hidden="1">
      <c r="A207" s="77" t="s">
        <v>462</v>
      </c>
      <c r="B207" s="22" t="s">
        <v>463</v>
      </c>
      <c r="C207" s="95">
        <v>0</v>
      </c>
      <c r="D207" s="95">
        <v>0</v>
      </c>
      <c r="E207" s="95"/>
      <c r="F207" s="76" t="e">
        <f t="shared" si="8"/>
        <v>#DIV/0!</v>
      </c>
      <c r="G207" s="95"/>
      <c r="H207" s="74" t="e">
        <f t="shared" si="9"/>
        <v>#DIV/0!</v>
      </c>
    </row>
    <row r="208" spans="1:8" ht="66" customHeight="1" hidden="1">
      <c r="A208" s="77" t="s">
        <v>30</v>
      </c>
      <c r="B208" s="22" t="s">
        <v>32</v>
      </c>
      <c r="C208" s="94">
        <f>C209</f>
        <v>0</v>
      </c>
      <c r="D208" s="94">
        <f>D209</f>
        <v>0</v>
      </c>
      <c r="E208" s="94"/>
      <c r="F208" s="76" t="e">
        <f t="shared" si="8"/>
        <v>#DIV/0!</v>
      </c>
      <c r="G208" s="94">
        <f>G209</f>
        <v>0</v>
      </c>
      <c r="H208" s="74" t="e">
        <f t="shared" si="9"/>
        <v>#DIV/0!</v>
      </c>
    </row>
    <row r="209" spans="1:8" ht="78.75" customHeight="1" hidden="1">
      <c r="A209" s="77" t="s">
        <v>31</v>
      </c>
      <c r="B209" s="22" t="s">
        <v>44</v>
      </c>
      <c r="C209" s="95">
        <v>0</v>
      </c>
      <c r="D209" s="95">
        <v>0</v>
      </c>
      <c r="E209" s="95"/>
      <c r="F209" s="76" t="e">
        <f t="shared" si="8"/>
        <v>#DIV/0!</v>
      </c>
      <c r="G209" s="95">
        <v>0</v>
      </c>
      <c r="H209" s="74" t="e">
        <f t="shared" si="9"/>
        <v>#DIV/0!</v>
      </c>
    </row>
    <row r="210" spans="1:8" ht="51">
      <c r="A210" s="77" t="s">
        <v>630</v>
      </c>
      <c r="B210" s="22" t="s">
        <v>45</v>
      </c>
      <c r="C210" s="94">
        <f>C211</f>
        <v>0</v>
      </c>
      <c r="D210" s="94">
        <f>D211</f>
        <v>0</v>
      </c>
      <c r="E210" s="94"/>
      <c r="F210" s="76"/>
      <c r="G210" s="94">
        <f>G211</f>
        <v>980.622</v>
      </c>
      <c r="H210" s="74"/>
    </row>
    <row r="211" spans="1:8" ht="63.75">
      <c r="A211" s="77" t="s">
        <v>631</v>
      </c>
      <c r="B211" s="22" t="s">
        <v>46</v>
      </c>
      <c r="C211" s="95">
        <v>0</v>
      </c>
      <c r="D211" s="95">
        <v>0</v>
      </c>
      <c r="E211" s="95"/>
      <c r="F211" s="76"/>
      <c r="G211" s="95">
        <v>980.622</v>
      </c>
      <c r="H211" s="74"/>
    </row>
    <row r="212" spans="1:8" ht="26.25" customHeight="1" hidden="1">
      <c r="A212" s="77" t="s">
        <v>155</v>
      </c>
      <c r="B212" s="22" t="s">
        <v>18</v>
      </c>
      <c r="C212" s="94">
        <f>C213</f>
        <v>0</v>
      </c>
      <c r="D212" s="94">
        <f>D213</f>
        <v>0</v>
      </c>
      <c r="E212" s="94"/>
      <c r="F212" s="76" t="e">
        <f aca="true" t="shared" si="10" ref="F212:F276">E212/D212*100</f>
        <v>#DIV/0!</v>
      </c>
      <c r="G212" s="94">
        <f>G213</f>
        <v>0</v>
      </c>
      <c r="H212" s="74"/>
    </row>
    <row r="213" spans="1:8" ht="39" customHeight="1" hidden="1">
      <c r="A213" s="77" t="s">
        <v>156</v>
      </c>
      <c r="B213" s="22" t="s">
        <v>19</v>
      </c>
      <c r="C213" s="95">
        <v>0</v>
      </c>
      <c r="D213" s="95">
        <v>0</v>
      </c>
      <c r="E213" s="95"/>
      <c r="F213" s="76" t="e">
        <f t="shared" si="10"/>
        <v>#DIV/0!</v>
      </c>
      <c r="G213" s="95"/>
      <c r="H213" s="74"/>
    </row>
    <row r="214" spans="1:8" ht="12.75" customHeight="1" hidden="1">
      <c r="A214" s="77" t="s">
        <v>464</v>
      </c>
      <c r="B214" s="83" t="s">
        <v>465</v>
      </c>
      <c r="C214" s="95"/>
      <c r="D214" s="95"/>
      <c r="E214" s="95"/>
      <c r="F214" s="76" t="e">
        <f t="shared" si="10"/>
        <v>#DIV/0!</v>
      </c>
      <c r="G214" s="94">
        <f>G215</f>
        <v>0</v>
      </c>
      <c r="H214" s="74"/>
    </row>
    <row r="215" spans="1:8" ht="24" customHeight="1" hidden="1">
      <c r="A215" s="77" t="s">
        <v>466</v>
      </c>
      <c r="B215" s="83" t="s">
        <v>467</v>
      </c>
      <c r="C215" s="95"/>
      <c r="D215" s="95"/>
      <c r="E215" s="95"/>
      <c r="F215" s="76" t="e">
        <f t="shared" si="10"/>
        <v>#DIV/0!</v>
      </c>
      <c r="G215" s="95">
        <v>0</v>
      </c>
      <c r="H215" s="74"/>
    </row>
    <row r="216" spans="1:8" ht="54" customHeight="1">
      <c r="A216" s="77" t="s">
        <v>633</v>
      </c>
      <c r="B216" s="23" t="s">
        <v>576</v>
      </c>
      <c r="C216" s="94">
        <f>C217</f>
        <v>32584</v>
      </c>
      <c r="D216" s="94">
        <f>D217</f>
        <v>32584</v>
      </c>
      <c r="E216" s="94"/>
      <c r="F216" s="76">
        <f t="shared" si="10"/>
        <v>0</v>
      </c>
      <c r="G216" s="94">
        <f>G217</f>
        <v>45723.186</v>
      </c>
      <c r="H216" s="74"/>
    </row>
    <row r="217" spans="1:8" ht="51">
      <c r="A217" s="77" t="s">
        <v>632</v>
      </c>
      <c r="B217" s="23" t="s">
        <v>575</v>
      </c>
      <c r="C217" s="82">
        <v>32584</v>
      </c>
      <c r="D217" s="82">
        <v>32584</v>
      </c>
      <c r="E217" s="95"/>
      <c r="F217" s="76">
        <f t="shared" si="10"/>
        <v>0</v>
      </c>
      <c r="G217" s="95">
        <v>45723.186</v>
      </c>
      <c r="H217" s="74"/>
    </row>
    <row r="218" spans="1:8" ht="43.5" customHeight="1">
      <c r="A218" s="77" t="s">
        <v>684</v>
      </c>
      <c r="B218" s="23" t="s">
        <v>682</v>
      </c>
      <c r="C218" s="82">
        <f>C219</f>
        <v>1345</v>
      </c>
      <c r="D218" s="82">
        <f>D219</f>
        <v>1345</v>
      </c>
      <c r="E218" s="158">
        <f>E219</f>
        <v>1345</v>
      </c>
      <c r="F218" s="76">
        <f t="shared" si="10"/>
        <v>100</v>
      </c>
      <c r="G218" s="95"/>
      <c r="H218" s="74"/>
    </row>
    <row r="219" spans="1:8" ht="47.25" customHeight="1">
      <c r="A219" s="77" t="s">
        <v>680</v>
      </c>
      <c r="B219" s="23" t="s">
        <v>681</v>
      </c>
      <c r="C219" s="82">
        <v>1345</v>
      </c>
      <c r="D219" s="82">
        <v>1345</v>
      </c>
      <c r="E219" s="95">
        <v>1345</v>
      </c>
      <c r="F219" s="76">
        <f t="shared" si="10"/>
        <v>100</v>
      </c>
      <c r="G219" s="95"/>
      <c r="H219" s="74"/>
    </row>
    <row r="220" spans="1:8" ht="12.75">
      <c r="A220" s="77" t="s">
        <v>634</v>
      </c>
      <c r="B220" s="23" t="s">
        <v>319</v>
      </c>
      <c r="C220" s="94">
        <f>C221</f>
        <v>2403430</v>
      </c>
      <c r="D220" s="94">
        <f>D221</f>
        <v>1684284</v>
      </c>
      <c r="E220" s="94">
        <f>E221</f>
        <v>1568571.453</v>
      </c>
      <c r="F220" s="76">
        <f t="shared" si="10"/>
        <v>93.12986723141702</v>
      </c>
      <c r="G220" s="94">
        <f>G221</f>
        <v>1556173.995</v>
      </c>
      <c r="H220" s="74">
        <f aca="true" t="shared" si="11" ref="H220:H238">E220/G220*100</f>
        <v>100.79666271508412</v>
      </c>
    </row>
    <row r="221" spans="1:8" ht="12.75">
      <c r="A221" s="77" t="s">
        <v>635</v>
      </c>
      <c r="B221" s="22" t="s">
        <v>468</v>
      </c>
      <c r="C221" s="82">
        <v>2403430</v>
      </c>
      <c r="D221" s="82">
        <v>1684284</v>
      </c>
      <c r="E221" s="79">
        <v>1568571.453</v>
      </c>
      <c r="F221" s="76">
        <f t="shared" si="10"/>
        <v>93.12986723141702</v>
      </c>
      <c r="G221" s="79">
        <v>1556173.995</v>
      </c>
      <c r="H221" s="74">
        <f t="shared" si="11"/>
        <v>100.79666271508412</v>
      </c>
    </row>
    <row r="222" spans="1:8" ht="12" customHeight="1">
      <c r="A222" s="77" t="s">
        <v>636</v>
      </c>
      <c r="B222" s="23" t="s">
        <v>601</v>
      </c>
      <c r="C222" s="94">
        <f>C223+C225</f>
        <v>16403</v>
      </c>
      <c r="D222" s="94">
        <f>D223+D225</f>
        <v>16403</v>
      </c>
      <c r="E222" s="94">
        <f>E223+E225</f>
        <v>14243.288</v>
      </c>
      <c r="F222" s="76">
        <f t="shared" si="10"/>
        <v>86.83343290861428</v>
      </c>
      <c r="G222" s="94">
        <f>G223+G225</f>
        <v>39922.345</v>
      </c>
      <c r="H222" s="74">
        <f t="shared" si="11"/>
        <v>35.67748337428576</v>
      </c>
    </row>
    <row r="223" spans="1:8" ht="37.5" customHeight="1">
      <c r="A223" s="77" t="s">
        <v>638</v>
      </c>
      <c r="B223" s="23" t="s">
        <v>469</v>
      </c>
      <c r="C223" s="94">
        <f>C224</f>
        <v>16403</v>
      </c>
      <c r="D223" s="94">
        <f>D224</f>
        <v>16403</v>
      </c>
      <c r="E223" s="94">
        <f>E224</f>
        <v>14243.288</v>
      </c>
      <c r="F223" s="76">
        <f t="shared" si="10"/>
        <v>86.83343290861428</v>
      </c>
      <c r="G223" s="94">
        <f>G224</f>
        <v>25922.345</v>
      </c>
      <c r="H223" s="74">
        <f t="shared" si="11"/>
        <v>54.945985789480076</v>
      </c>
    </row>
    <row r="224" spans="1:8" ht="45" customHeight="1">
      <c r="A224" s="77" t="s">
        <v>637</v>
      </c>
      <c r="B224" s="23" t="s">
        <v>470</v>
      </c>
      <c r="C224" s="82">
        <v>16403</v>
      </c>
      <c r="D224" s="82">
        <v>16403</v>
      </c>
      <c r="E224" s="95">
        <v>14243.288</v>
      </c>
      <c r="F224" s="76">
        <f t="shared" si="10"/>
        <v>86.83343290861428</v>
      </c>
      <c r="G224" s="95">
        <v>25922.345</v>
      </c>
      <c r="H224" s="74">
        <f t="shared" si="11"/>
        <v>54.945985789480076</v>
      </c>
    </row>
    <row r="225" spans="1:8" ht="12.75" customHeight="1">
      <c r="A225" s="77" t="s">
        <v>686</v>
      </c>
      <c r="B225" s="23" t="s">
        <v>20</v>
      </c>
      <c r="C225" s="94">
        <f>C226</f>
        <v>0</v>
      </c>
      <c r="D225" s="94">
        <f>D226</f>
        <v>0</v>
      </c>
      <c r="E225" s="94"/>
      <c r="F225" s="76"/>
      <c r="G225" s="94">
        <f>G226</f>
        <v>14000</v>
      </c>
      <c r="H225" s="74"/>
    </row>
    <row r="226" spans="1:8" ht="26.25" customHeight="1">
      <c r="A226" s="77" t="s">
        <v>685</v>
      </c>
      <c r="B226" s="23" t="s">
        <v>21</v>
      </c>
      <c r="C226" s="95">
        <v>0</v>
      </c>
      <c r="D226" s="95">
        <v>0</v>
      </c>
      <c r="E226" s="95"/>
      <c r="F226" s="76"/>
      <c r="G226" s="95">
        <v>14000</v>
      </c>
      <c r="H226" s="74"/>
    </row>
    <row r="227" spans="1:8" ht="12.75">
      <c r="A227" s="77" t="s">
        <v>252</v>
      </c>
      <c r="B227" s="22" t="s">
        <v>520</v>
      </c>
      <c r="C227" s="94">
        <f>C229+C230+C228</f>
        <v>2148</v>
      </c>
      <c r="D227" s="94">
        <f>D229+D230+D228</f>
        <v>2148</v>
      </c>
      <c r="E227" s="94">
        <f>E229+E230+E228</f>
        <v>2259.1240000000003</v>
      </c>
      <c r="F227" s="76">
        <f t="shared" si="10"/>
        <v>105.1733705772812</v>
      </c>
      <c r="G227" s="94">
        <f>G229+G230+G228</f>
        <v>3199.696</v>
      </c>
      <c r="H227" s="74">
        <f t="shared" si="11"/>
        <v>70.60433241157911</v>
      </c>
    </row>
    <row r="228" spans="1:8" ht="26.25" customHeight="1">
      <c r="A228" s="77" t="s">
        <v>63</v>
      </c>
      <c r="B228" s="23" t="s">
        <v>178</v>
      </c>
      <c r="C228" s="135">
        <v>0</v>
      </c>
      <c r="D228" s="135">
        <v>0</v>
      </c>
      <c r="E228" s="135">
        <v>0</v>
      </c>
      <c r="F228" s="76"/>
      <c r="G228" s="95">
        <v>0</v>
      </c>
      <c r="H228" s="74"/>
    </row>
    <row r="229" spans="1:8" ht="26.25" customHeight="1">
      <c r="A229" s="77" t="s">
        <v>180</v>
      </c>
      <c r="B229" s="23" t="s">
        <v>178</v>
      </c>
      <c r="C229" s="95">
        <v>0</v>
      </c>
      <c r="D229" s="95">
        <v>0</v>
      </c>
      <c r="E229" s="95">
        <v>9.369</v>
      </c>
      <c r="F229" s="76"/>
      <c r="G229" s="120">
        <v>114.15</v>
      </c>
      <c r="H229" s="74">
        <f t="shared" si="11"/>
        <v>8.207621550591327</v>
      </c>
    </row>
    <row r="230" spans="1:8" ht="12.75">
      <c r="A230" s="77" t="s">
        <v>181</v>
      </c>
      <c r="B230" s="23" t="s">
        <v>179</v>
      </c>
      <c r="C230" s="95">
        <v>2148</v>
      </c>
      <c r="D230" s="95">
        <v>2148</v>
      </c>
      <c r="E230" s="95">
        <v>2249.755</v>
      </c>
      <c r="F230" s="76">
        <f t="shared" si="10"/>
        <v>104.73719739292366</v>
      </c>
      <c r="G230" s="82">
        <v>3085.546</v>
      </c>
      <c r="H230" s="74">
        <f t="shared" si="11"/>
        <v>72.91270329465192</v>
      </c>
    </row>
    <row r="231" spans="1:8" ht="63.75">
      <c r="A231" s="77" t="s">
        <v>644</v>
      </c>
      <c r="B231" s="22" t="s">
        <v>648</v>
      </c>
      <c r="C231" s="95">
        <f>C234</f>
        <v>0</v>
      </c>
      <c r="D231" s="95">
        <f>D234</f>
        <v>0</v>
      </c>
      <c r="E231" s="149">
        <f>E234</f>
        <v>20.56</v>
      </c>
      <c r="F231" s="76"/>
      <c r="G231" s="82"/>
      <c r="H231" s="74"/>
    </row>
    <row r="232" spans="1:8" ht="25.5">
      <c r="A232" s="77" t="s">
        <v>645</v>
      </c>
      <c r="B232" s="23" t="s">
        <v>649</v>
      </c>
      <c r="C232" s="95"/>
      <c r="D232" s="95"/>
      <c r="E232" s="95">
        <f>E233</f>
        <v>20.56</v>
      </c>
      <c r="F232" s="76"/>
      <c r="G232" s="82"/>
      <c r="H232" s="74"/>
    </row>
    <row r="233" spans="1:8" ht="25.5">
      <c r="A233" s="77" t="s">
        <v>647</v>
      </c>
      <c r="B233" s="23" t="s">
        <v>650</v>
      </c>
      <c r="C233" s="95"/>
      <c r="D233" s="95"/>
      <c r="E233" s="95">
        <f>E234</f>
        <v>20.56</v>
      </c>
      <c r="F233" s="76"/>
      <c r="G233" s="82"/>
      <c r="H233" s="74"/>
    </row>
    <row r="234" spans="1:8" ht="25.5">
      <c r="A234" s="77" t="s">
        <v>646</v>
      </c>
      <c r="B234" s="23" t="s">
        <v>651</v>
      </c>
      <c r="C234" s="95"/>
      <c r="D234" s="95"/>
      <c r="E234" s="95">
        <v>20.56</v>
      </c>
      <c r="F234" s="76"/>
      <c r="G234" s="82"/>
      <c r="H234" s="74"/>
    </row>
    <row r="235" spans="1:8" ht="25.5">
      <c r="A235" s="77" t="s">
        <v>474</v>
      </c>
      <c r="B235" s="22" t="s">
        <v>48</v>
      </c>
      <c r="C235" s="97">
        <f>C236+C237</f>
        <v>-1431.91</v>
      </c>
      <c r="D235" s="97">
        <f>D236+D237</f>
        <v>-1431.9100000000003</v>
      </c>
      <c r="E235" s="97">
        <f>E236+E237</f>
        <v>-1727.7589999999998</v>
      </c>
      <c r="F235" s="76">
        <f t="shared" si="10"/>
        <v>120.66114490435847</v>
      </c>
      <c r="G235" s="97">
        <f>G236+G237</f>
        <v>-8763.8</v>
      </c>
      <c r="H235" s="74">
        <f t="shared" si="11"/>
        <v>19.714724206394486</v>
      </c>
    </row>
    <row r="236" spans="1:8" ht="51">
      <c r="A236" s="77" t="s">
        <v>639</v>
      </c>
      <c r="B236" s="22" t="s">
        <v>640</v>
      </c>
      <c r="C236" s="82">
        <v>-8.52</v>
      </c>
      <c r="D236" s="82">
        <v>-8.52</v>
      </c>
      <c r="E236" s="79">
        <v>-8.514</v>
      </c>
      <c r="F236" s="76">
        <f t="shared" si="10"/>
        <v>99.92957746478874</v>
      </c>
      <c r="G236" s="97">
        <v>-107.8</v>
      </c>
      <c r="H236" s="74">
        <f t="shared" si="11"/>
        <v>7.897959183673469</v>
      </c>
    </row>
    <row r="237" spans="1:8" ht="38.25">
      <c r="A237" s="77" t="s">
        <v>641</v>
      </c>
      <c r="B237" s="22" t="s">
        <v>642</v>
      </c>
      <c r="C237" s="82">
        <v>-1423.39</v>
      </c>
      <c r="D237" s="82">
        <v>-1423.3900000000003</v>
      </c>
      <c r="E237" s="79">
        <v>-1719.245</v>
      </c>
      <c r="F237" s="76">
        <f t="shared" si="10"/>
        <v>120.78523805843793</v>
      </c>
      <c r="G237" s="79">
        <v>-8656</v>
      </c>
      <c r="H237" s="74">
        <f t="shared" si="11"/>
        <v>19.86188770794824</v>
      </c>
    </row>
    <row r="238" spans="1:8" ht="12.75">
      <c r="A238" s="91" t="s">
        <v>253</v>
      </c>
      <c r="B238" s="5" t="s">
        <v>487</v>
      </c>
      <c r="C238" s="93">
        <f>C17+C174</f>
        <v>8015349.74</v>
      </c>
      <c r="D238" s="93">
        <f>D17+D174</f>
        <v>6048100.01</v>
      </c>
      <c r="E238" s="93">
        <f>E17+E174</f>
        <v>4853290.526000001</v>
      </c>
      <c r="F238" s="76">
        <f t="shared" si="10"/>
        <v>80.24487885411142</v>
      </c>
      <c r="G238" s="93">
        <f>G17+G174</f>
        <v>4711752.346000001</v>
      </c>
      <c r="H238" s="74">
        <f t="shared" si="11"/>
        <v>103.00393929065812</v>
      </c>
    </row>
    <row r="239" spans="1:8" ht="23.25" customHeight="1">
      <c r="A239" s="6"/>
      <c r="B239" s="21" t="s">
        <v>331</v>
      </c>
      <c r="C239" s="98"/>
      <c r="D239" s="98"/>
      <c r="E239" s="98"/>
      <c r="F239" s="76"/>
      <c r="G239" s="87"/>
      <c r="H239" s="74"/>
    </row>
    <row r="240" spans="1:8" ht="26.25" customHeight="1">
      <c r="A240" s="70" t="s">
        <v>332</v>
      </c>
      <c r="B240" s="29" t="s">
        <v>347</v>
      </c>
      <c r="C240" s="99">
        <f>SUM(C241:C251)</f>
        <v>1139950.6</v>
      </c>
      <c r="D240" s="99">
        <f>SUM(D241:D251)</f>
        <v>807088.9</v>
      </c>
      <c r="E240" s="99">
        <f>SUM(E241:E251)</f>
        <v>618005.3</v>
      </c>
      <c r="F240" s="76">
        <f t="shared" si="10"/>
        <v>76.57214713273842</v>
      </c>
      <c r="G240" s="99">
        <f>SUM(G241:G251)</f>
        <v>664599.4</v>
      </c>
      <c r="H240" s="74">
        <f aca="true" t="shared" si="12" ref="H240:H260">E240/G240*100</f>
        <v>92.98914503985408</v>
      </c>
    </row>
    <row r="241" spans="1:8" ht="26.25" customHeight="1">
      <c r="A241" s="100" t="s">
        <v>348</v>
      </c>
      <c r="B241" s="30" t="s">
        <v>108</v>
      </c>
      <c r="C241" s="73">
        <v>3103.1</v>
      </c>
      <c r="D241" s="73">
        <v>2359.1</v>
      </c>
      <c r="E241" s="73">
        <v>2144.4</v>
      </c>
      <c r="F241" s="76">
        <f t="shared" si="10"/>
        <v>90.89907167987793</v>
      </c>
      <c r="G241" s="87">
        <v>2115.4</v>
      </c>
      <c r="H241" s="74">
        <f t="shared" si="12"/>
        <v>101.37089912073367</v>
      </c>
    </row>
    <row r="242" spans="1:8" ht="42.75" customHeight="1">
      <c r="A242" s="100" t="s">
        <v>349</v>
      </c>
      <c r="B242" s="30" t="s">
        <v>109</v>
      </c>
      <c r="C242" s="73">
        <v>8051.8</v>
      </c>
      <c r="D242" s="73">
        <v>6511</v>
      </c>
      <c r="E242" s="73">
        <v>4688.6</v>
      </c>
      <c r="F242" s="76">
        <f t="shared" si="10"/>
        <v>72.01044386422977</v>
      </c>
      <c r="G242" s="87">
        <v>4232.2</v>
      </c>
      <c r="H242" s="74">
        <f t="shared" si="12"/>
        <v>110.78398941448893</v>
      </c>
    </row>
    <row r="243" spans="1:8" ht="45" customHeight="1">
      <c r="A243" s="100" t="s">
        <v>350</v>
      </c>
      <c r="B243" s="30" t="s">
        <v>351</v>
      </c>
      <c r="C243" s="73">
        <v>315391.3</v>
      </c>
      <c r="D243" s="73">
        <v>233240.9</v>
      </c>
      <c r="E243" s="73">
        <v>197738.7</v>
      </c>
      <c r="F243" s="76">
        <f t="shared" si="10"/>
        <v>84.77874163579374</v>
      </c>
      <c r="G243" s="101">
        <v>181416.5</v>
      </c>
      <c r="H243" s="74">
        <f t="shared" si="12"/>
        <v>108.99708681404394</v>
      </c>
    </row>
    <row r="244" spans="1:8" ht="12.75" customHeight="1" hidden="1">
      <c r="A244" s="100" t="s">
        <v>538</v>
      </c>
      <c r="B244" s="30" t="s">
        <v>537</v>
      </c>
      <c r="C244" s="73"/>
      <c r="D244" s="73"/>
      <c r="E244" s="73"/>
      <c r="F244" s="76" t="e">
        <f t="shared" si="10"/>
        <v>#DIV/0!</v>
      </c>
      <c r="G244" s="101"/>
      <c r="H244" s="74" t="e">
        <f t="shared" si="12"/>
        <v>#DIV/0!</v>
      </c>
    </row>
    <row r="245" spans="1:8" ht="28.5" customHeight="1">
      <c r="A245" s="100" t="s">
        <v>254</v>
      </c>
      <c r="B245" s="31" t="s">
        <v>51</v>
      </c>
      <c r="C245" s="73">
        <v>29926.5</v>
      </c>
      <c r="D245" s="73">
        <v>21863.1</v>
      </c>
      <c r="E245" s="73">
        <v>18179.8</v>
      </c>
      <c r="F245" s="76">
        <f t="shared" si="10"/>
        <v>83.1528923162772</v>
      </c>
      <c r="G245" s="101">
        <v>17753.3</v>
      </c>
      <c r="H245" s="74">
        <f t="shared" si="12"/>
        <v>102.40237026355663</v>
      </c>
    </row>
    <row r="246" spans="1:8" ht="18.75" customHeight="1">
      <c r="A246" s="100" t="s">
        <v>352</v>
      </c>
      <c r="B246" s="30" t="s">
        <v>353</v>
      </c>
      <c r="C246" s="73"/>
      <c r="D246" s="73">
        <v>0</v>
      </c>
      <c r="E246" s="73"/>
      <c r="F246" s="76"/>
      <c r="G246" s="87">
        <v>6650</v>
      </c>
      <c r="H246" s="74"/>
    </row>
    <row r="247" spans="1:8" ht="18.75" customHeight="1" hidden="1">
      <c r="A247" s="100" t="s">
        <v>11</v>
      </c>
      <c r="B247" s="30" t="s">
        <v>539</v>
      </c>
      <c r="C247" s="73"/>
      <c r="D247" s="73"/>
      <c r="E247" s="73"/>
      <c r="F247" s="76" t="e">
        <f t="shared" si="10"/>
        <v>#DIV/0!</v>
      </c>
      <c r="G247" s="87"/>
      <c r="H247" s="74" t="e">
        <f t="shared" si="12"/>
        <v>#DIV/0!</v>
      </c>
    </row>
    <row r="248" spans="1:8" ht="12.75">
      <c r="A248" s="100" t="s">
        <v>105</v>
      </c>
      <c r="B248" s="30" t="s">
        <v>505</v>
      </c>
      <c r="C248" s="127">
        <v>13545</v>
      </c>
      <c r="D248" s="127">
        <v>2295</v>
      </c>
      <c r="E248" s="127"/>
      <c r="F248" s="76">
        <f t="shared" si="10"/>
        <v>0</v>
      </c>
      <c r="G248" s="87">
        <v>0</v>
      </c>
      <c r="H248" s="74"/>
    </row>
    <row r="249" spans="1:8" ht="18.75" customHeight="1" hidden="1">
      <c r="A249" s="100" t="s">
        <v>354</v>
      </c>
      <c r="B249" s="69" t="s">
        <v>106</v>
      </c>
      <c r="C249" s="73"/>
      <c r="D249" s="73"/>
      <c r="E249" s="73"/>
      <c r="F249" s="76" t="e">
        <f t="shared" si="10"/>
        <v>#DIV/0!</v>
      </c>
      <c r="G249" s="87"/>
      <c r="H249" s="74" t="e">
        <f t="shared" si="12"/>
        <v>#DIV/0!</v>
      </c>
    </row>
    <row r="250" spans="1:8" ht="18" customHeight="1">
      <c r="A250" s="100" t="s">
        <v>504</v>
      </c>
      <c r="B250" s="30" t="s">
        <v>259</v>
      </c>
      <c r="C250" s="73">
        <v>769932.9</v>
      </c>
      <c r="D250" s="73">
        <v>540819.8</v>
      </c>
      <c r="E250" s="73">
        <v>395253.8</v>
      </c>
      <c r="F250" s="76">
        <f t="shared" si="10"/>
        <v>73.0841955120726</v>
      </c>
      <c r="G250" s="87">
        <v>452432</v>
      </c>
      <c r="H250" s="74">
        <f t="shared" si="12"/>
        <v>87.36203451568412</v>
      </c>
    </row>
    <row r="251" spans="1:8" ht="21" customHeight="1" hidden="1">
      <c r="A251" s="100"/>
      <c r="B251" s="30"/>
      <c r="C251" s="73"/>
      <c r="D251" s="73"/>
      <c r="E251" s="73"/>
      <c r="F251" s="76" t="e">
        <f t="shared" si="10"/>
        <v>#DIV/0!</v>
      </c>
      <c r="G251" s="87"/>
      <c r="H251" s="74" t="e">
        <f t="shared" si="12"/>
        <v>#DIV/0!</v>
      </c>
    </row>
    <row r="252" spans="1:8" ht="12.75" customHeight="1" hidden="1">
      <c r="A252" s="70" t="s">
        <v>333</v>
      </c>
      <c r="B252" s="29" t="s">
        <v>260</v>
      </c>
      <c r="C252" s="102">
        <f>C253</f>
        <v>0</v>
      </c>
      <c r="D252" s="102"/>
      <c r="E252" s="102"/>
      <c r="F252" s="76" t="e">
        <f t="shared" si="10"/>
        <v>#DIV/0!</v>
      </c>
      <c r="G252" s="99"/>
      <c r="H252" s="74" t="e">
        <f t="shared" si="12"/>
        <v>#DIV/0!</v>
      </c>
    </row>
    <row r="253" spans="1:8" ht="18" customHeight="1" hidden="1">
      <c r="A253" s="100" t="s">
        <v>107</v>
      </c>
      <c r="B253" s="30" t="s">
        <v>261</v>
      </c>
      <c r="C253" s="81"/>
      <c r="D253" s="81"/>
      <c r="E253" s="81"/>
      <c r="F253" s="76" t="e">
        <f t="shared" si="10"/>
        <v>#DIV/0!</v>
      </c>
      <c r="G253" s="87"/>
      <c r="H253" s="74" t="e">
        <f t="shared" si="12"/>
        <v>#DIV/0!</v>
      </c>
    </row>
    <row r="254" spans="1:8" ht="25.5">
      <c r="A254" s="70" t="s">
        <v>264</v>
      </c>
      <c r="B254" s="29" t="s">
        <v>265</v>
      </c>
      <c r="C254" s="99">
        <f>C255+C256+C257+C258+C259</f>
        <v>58463.6</v>
      </c>
      <c r="D254" s="99">
        <f>D255+D256+D257+D258+D259</f>
        <v>52780</v>
      </c>
      <c r="E254" s="99">
        <f>E255+E256+E257+E258+E259</f>
        <v>35376.4</v>
      </c>
      <c r="F254" s="76">
        <f t="shared" si="10"/>
        <v>67.02614626752558</v>
      </c>
      <c r="G254" s="99">
        <f>G255+G256+G257+G258+G259</f>
        <v>15062.900000000001</v>
      </c>
      <c r="H254" s="74">
        <f t="shared" si="12"/>
        <v>234.85782950162317</v>
      </c>
    </row>
    <row r="255" spans="1:8" ht="12.75" customHeight="1" hidden="1">
      <c r="A255" s="100" t="s">
        <v>266</v>
      </c>
      <c r="B255" s="30" t="s">
        <v>336</v>
      </c>
      <c r="C255" s="73"/>
      <c r="D255" s="73"/>
      <c r="E255" s="73"/>
      <c r="F255" s="76" t="e">
        <f t="shared" si="10"/>
        <v>#DIV/0!</v>
      </c>
      <c r="G255" s="87"/>
      <c r="H255" s="74" t="e">
        <f t="shared" si="12"/>
        <v>#DIV/0!</v>
      </c>
    </row>
    <row r="256" spans="1:8" ht="12.75" customHeight="1" hidden="1">
      <c r="A256" s="100" t="s">
        <v>267</v>
      </c>
      <c r="B256" s="30" t="s">
        <v>337</v>
      </c>
      <c r="C256" s="73"/>
      <c r="D256" s="73"/>
      <c r="E256" s="73"/>
      <c r="F256" s="76" t="e">
        <f t="shared" si="10"/>
        <v>#DIV/0!</v>
      </c>
      <c r="G256" s="87"/>
      <c r="H256" s="74" t="e">
        <f t="shared" si="12"/>
        <v>#DIV/0!</v>
      </c>
    </row>
    <row r="257" spans="1:8" ht="27" customHeight="1">
      <c r="A257" s="100" t="s">
        <v>268</v>
      </c>
      <c r="B257" s="30" t="s">
        <v>52</v>
      </c>
      <c r="C257" s="73">
        <v>24057.4</v>
      </c>
      <c r="D257" s="73">
        <v>19135.9</v>
      </c>
      <c r="E257" s="73">
        <v>16182.1</v>
      </c>
      <c r="F257" s="76">
        <f t="shared" si="10"/>
        <v>84.5640915765655</v>
      </c>
      <c r="G257" s="87">
        <v>1366.7</v>
      </c>
      <c r="H257" s="74" t="s">
        <v>673</v>
      </c>
    </row>
    <row r="258" spans="1:8" ht="18.75" customHeight="1" hidden="1">
      <c r="A258" s="100" t="s">
        <v>355</v>
      </c>
      <c r="B258" s="30" t="s">
        <v>111</v>
      </c>
      <c r="C258" s="73"/>
      <c r="D258" s="73"/>
      <c r="E258" s="73"/>
      <c r="F258" s="76" t="e">
        <f t="shared" si="10"/>
        <v>#DIV/0!</v>
      </c>
      <c r="G258" s="101"/>
      <c r="H258" s="74" t="e">
        <f t="shared" si="12"/>
        <v>#DIV/0!</v>
      </c>
    </row>
    <row r="259" spans="1:8" ht="30.75" customHeight="1">
      <c r="A259" s="100" t="s">
        <v>112</v>
      </c>
      <c r="B259" s="30" t="s">
        <v>521</v>
      </c>
      <c r="C259" s="73">
        <v>34406.2</v>
      </c>
      <c r="D259" s="73">
        <v>33644.1</v>
      </c>
      <c r="E259" s="73">
        <v>19194.3</v>
      </c>
      <c r="F259" s="76">
        <f t="shared" si="10"/>
        <v>57.05101340205266</v>
      </c>
      <c r="G259" s="73">
        <v>13696.2</v>
      </c>
      <c r="H259" s="74">
        <f t="shared" si="12"/>
        <v>140.14325141280062</v>
      </c>
    </row>
    <row r="260" spans="1:8" ht="12.75" customHeight="1">
      <c r="A260" s="70" t="s">
        <v>522</v>
      </c>
      <c r="B260" s="29" t="s">
        <v>523</v>
      </c>
      <c r="C260" s="99">
        <f>SUM(C261:C268)</f>
        <v>939694.6</v>
      </c>
      <c r="D260" s="99">
        <f>SUM(D261:D268)</f>
        <v>777603.8</v>
      </c>
      <c r="E260" s="99">
        <f>SUM(E261:E268)</f>
        <v>280407.8</v>
      </c>
      <c r="F260" s="76">
        <f t="shared" si="10"/>
        <v>36.060497646745034</v>
      </c>
      <c r="G260" s="99">
        <f>SUM(G261:G268)</f>
        <v>286033.19999999995</v>
      </c>
      <c r="H260" s="74">
        <f t="shared" si="12"/>
        <v>98.03330522470819</v>
      </c>
    </row>
    <row r="261" spans="1:8" ht="12.75" customHeight="1" hidden="1">
      <c r="A261" s="100" t="s">
        <v>356</v>
      </c>
      <c r="B261" s="30" t="s">
        <v>585</v>
      </c>
      <c r="C261" s="73"/>
      <c r="D261" s="73"/>
      <c r="E261" s="73"/>
      <c r="F261" s="76" t="e">
        <f t="shared" si="10"/>
        <v>#DIV/0!</v>
      </c>
      <c r="G261" s="103"/>
      <c r="H261" s="93" t="e">
        <f>H41+#REF!</f>
        <v>#REF!</v>
      </c>
    </row>
    <row r="262" spans="1:8" ht="18" customHeight="1">
      <c r="A262" s="100" t="s">
        <v>524</v>
      </c>
      <c r="B262" s="30" t="s">
        <v>385</v>
      </c>
      <c r="C262" s="73">
        <v>2702</v>
      </c>
      <c r="D262" s="73">
        <v>2702</v>
      </c>
      <c r="E262" s="73"/>
      <c r="F262" s="76">
        <f t="shared" si="10"/>
        <v>0</v>
      </c>
      <c r="G262" s="87">
        <v>0</v>
      </c>
      <c r="H262" s="74">
        <v>0</v>
      </c>
    </row>
    <row r="263" spans="1:8" ht="15.75" customHeight="1" hidden="1">
      <c r="A263" s="100" t="s">
        <v>525</v>
      </c>
      <c r="B263" s="30" t="s">
        <v>364</v>
      </c>
      <c r="C263" s="73"/>
      <c r="D263" s="73"/>
      <c r="E263" s="73"/>
      <c r="F263" s="76" t="e">
        <f t="shared" si="10"/>
        <v>#DIV/0!</v>
      </c>
      <c r="G263" s="87"/>
      <c r="H263" s="74" t="e">
        <f aca="true" t="shared" si="13" ref="H263:H326">E263/G263*100</f>
        <v>#DIV/0!</v>
      </c>
    </row>
    <row r="264" spans="1:8" ht="18" customHeight="1" hidden="1">
      <c r="A264" s="100" t="s">
        <v>526</v>
      </c>
      <c r="B264" s="30" t="s">
        <v>527</v>
      </c>
      <c r="C264" s="73"/>
      <c r="D264" s="73"/>
      <c r="E264" s="73"/>
      <c r="F264" s="76" t="e">
        <f t="shared" si="10"/>
        <v>#DIV/0!</v>
      </c>
      <c r="G264" s="80"/>
      <c r="H264" s="74" t="e">
        <f t="shared" si="13"/>
        <v>#DIV/0!</v>
      </c>
    </row>
    <row r="265" spans="1:8" ht="18.75" customHeight="1">
      <c r="A265" s="100" t="s">
        <v>528</v>
      </c>
      <c r="B265" s="30" t="s">
        <v>529</v>
      </c>
      <c r="C265" s="73">
        <v>113321.6</v>
      </c>
      <c r="D265" s="73">
        <v>84033</v>
      </c>
      <c r="E265" s="73">
        <v>74330.8</v>
      </c>
      <c r="F265" s="76">
        <f t="shared" si="10"/>
        <v>88.45429771637333</v>
      </c>
      <c r="G265" s="87">
        <v>39773.5</v>
      </c>
      <c r="H265" s="74">
        <f t="shared" si="13"/>
        <v>186.8852376582398</v>
      </c>
    </row>
    <row r="266" spans="1:8" ht="16.5" customHeight="1">
      <c r="A266" s="100" t="s">
        <v>530</v>
      </c>
      <c r="B266" s="30" t="s">
        <v>53</v>
      </c>
      <c r="C266" s="73">
        <v>769716.4</v>
      </c>
      <c r="D266" s="73">
        <v>646162.9</v>
      </c>
      <c r="E266" s="73">
        <v>175231.7</v>
      </c>
      <c r="F266" s="76">
        <f t="shared" si="10"/>
        <v>27.118811680460148</v>
      </c>
      <c r="G266" s="87">
        <v>217350.5</v>
      </c>
      <c r="H266" s="74">
        <f t="shared" si="13"/>
        <v>80.62171469584841</v>
      </c>
    </row>
    <row r="267" spans="1:8" ht="15.75" customHeight="1">
      <c r="A267" s="100" t="s">
        <v>587</v>
      </c>
      <c r="B267" s="30" t="s">
        <v>531</v>
      </c>
      <c r="C267" s="73">
        <v>10773.4</v>
      </c>
      <c r="D267" s="73">
        <v>10773.4</v>
      </c>
      <c r="E267" s="73">
        <v>5186.9</v>
      </c>
      <c r="F267" s="76">
        <f t="shared" si="10"/>
        <v>48.14543226836467</v>
      </c>
      <c r="G267" s="87">
        <v>26044.1</v>
      </c>
      <c r="H267" s="74">
        <f t="shared" si="13"/>
        <v>19.915835064371585</v>
      </c>
    </row>
    <row r="268" spans="1:8" ht="18" customHeight="1">
      <c r="A268" s="100" t="s">
        <v>588</v>
      </c>
      <c r="B268" s="30" t="s">
        <v>532</v>
      </c>
      <c r="C268" s="73">
        <v>43181.2</v>
      </c>
      <c r="D268" s="73">
        <v>33932.5</v>
      </c>
      <c r="E268" s="73">
        <v>25658.4</v>
      </c>
      <c r="F268" s="76">
        <f t="shared" si="10"/>
        <v>75.61600235762175</v>
      </c>
      <c r="G268" s="87">
        <v>2865.1</v>
      </c>
      <c r="H268" s="74" t="s">
        <v>673</v>
      </c>
    </row>
    <row r="269" spans="1:8" ht="12.75">
      <c r="A269" s="70" t="s">
        <v>334</v>
      </c>
      <c r="B269" s="29" t="s">
        <v>533</v>
      </c>
      <c r="C269" s="99">
        <f>C270+C271+C272</f>
        <v>1413427.3</v>
      </c>
      <c r="D269" s="99">
        <f>D270+D271+D272</f>
        <v>1033315.5</v>
      </c>
      <c r="E269" s="99">
        <f>E270+E271+E272</f>
        <v>536818.9</v>
      </c>
      <c r="F269" s="76">
        <f t="shared" si="10"/>
        <v>51.951112704687006</v>
      </c>
      <c r="G269" s="99">
        <f>G270+G271+G272</f>
        <v>271890.4</v>
      </c>
      <c r="H269" s="74">
        <f t="shared" si="13"/>
        <v>197.4394461886113</v>
      </c>
    </row>
    <row r="270" spans="1:8" ht="16.5" customHeight="1">
      <c r="A270" s="100" t="s">
        <v>335</v>
      </c>
      <c r="B270" s="30" t="s">
        <v>514</v>
      </c>
      <c r="C270" s="73">
        <v>339883</v>
      </c>
      <c r="D270" s="73">
        <v>329561.3</v>
      </c>
      <c r="E270" s="73">
        <v>200879.4</v>
      </c>
      <c r="F270" s="76">
        <f t="shared" si="10"/>
        <v>60.95357677008799</v>
      </c>
      <c r="G270" s="87">
        <v>32045</v>
      </c>
      <c r="H270" s="74" t="s">
        <v>673</v>
      </c>
    </row>
    <row r="271" spans="1:8" ht="18.75" customHeight="1">
      <c r="A271" s="100" t="s">
        <v>534</v>
      </c>
      <c r="B271" s="30" t="s">
        <v>515</v>
      </c>
      <c r="C271" s="73">
        <v>284229.8</v>
      </c>
      <c r="D271" s="73">
        <v>89909.4</v>
      </c>
      <c r="E271" s="73">
        <v>24522.8</v>
      </c>
      <c r="F271" s="76">
        <f t="shared" si="10"/>
        <v>27.27501240137294</v>
      </c>
      <c r="G271" s="87">
        <v>13137.4</v>
      </c>
      <c r="H271" s="74">
        <f t="shared" si="13"/>
        <v>186.66402788984124</v>
      </c>
    </row>
    <row r="272" spans="1:8" ht="12.75">
      <c r="A272" s="100" t="s">
        <v>589</v>
      </c>
      <c r="B272" s="30" t="s">
        <v>590</v>
      </c>
      <c r="C272" s="73">
        <v>789314.5</v>
      </c>
      <c r="D272" s="73">
        <v>613844.8</v>
      </c>
      <c r="E272" s="73">
        <v>311416.7</v>
      </c>
      <c r="F272" s="76">
        <f t="shared" si="10"/>
        <v>50.73215575011795</v>
      </c>
      <c r="G272" s="87">
        <v>226708</v>
      </c>
      <c r="H272" s="74">
        <f t="shared" si="13"/>
        <v>137.36467173633045</v>
      </c>
    </row>
    <row r="273" spans="1:8" ht="18.75" customHeight="1">
      <c r="A273" s="70" t="s">
        <v>338</v>
      </c>
      <c r="B273" s="29" t="s">
        <v>535</v>
      </c>
      <c r="C273" s="99">
        <f>C274+C275+C276</f>
        <v>33093.3</v>
      </c>
      <c r="D273" s="99">
        <f>D274+D275+D276</f>
        <v>30618.3</v>
      </c>
      <c r="E273" s="99">
        <f>E274+E275+E276</f>
        <v>9969.6</v>
      </c>
      <c r="F273" s="76">
        <f t="shared" si="10"/>
        <v>32.560919450132765</v>
      </c>
      <c r="G273" s="99">
        <f>G274+G275+G276</f>
        <v>4676.8</v>
      </c>
      <c r="H273" s="74" t="s">
        <v>673</v>
      </c>
    </row>
    <row r="274" spans="1:8" ht="12.75" customHeight="1" hidden="1">
      <c r="A274" s="100" t="s">
        <v>536</v>
      </c>
      <c r="B274" s="30" t="s">
        <v>592</v>
      </c>
      <c r="C274" s="73"/>
      <c r="D274" s="73"/>
      <c r="E274" s="73"/>
      <c r="F274" s="76" t="e">
        <f t="shared" si="10"/>
        <v>#DIV/0!</v>
      </c>
      <c r="G274" s="87"/>
      <c r="H274" s="74" t="s">
        <v>673</v>
      </c>
    </row>
    <row r="275" spans="1:8" ht="25.5">
      <c r="A275" s="100" t="s">
        <v>591</v>
      </c>
      <c r="B275" s="30" t="s">
        <v>593</v>
      </c>
      <c r="C275" s="73">
        <v>25467</v>
      </c>
      <c r="D275" s="73">
        <v>22992</v>
      </c>
      <c r="E275" s="73">
        <v>9969.6</v>
      </c>
      <c r="F275" s="76">
        <f t="shared" si="10"/>
        <v>43.36116910229645</v>
      </c>
      <c r="G275" s="87">
        <v>4676.8</v>
      </c>
      <c r="H275" s="74" t="s">
        <v>673</v>
      </c>
    </row>
    <row r="276" spans="1:8" ht="18.75" customHeight="1">
      <c r="A276" s="100" t="s">
        <v>594</v>
      </c>
      <c r="B276" s="30" t="s">
        <v>540</v>
      </c>
      <c r="C276" s="73">
        <v>7626.3</v>
      </c>
      <c r="D276" s="73">
        <v>7626.3</v>
      </c>
      <c r="E276" s="73"/>
      <c r="F276" s="76">
        <f t="shared" si="10"/>
        <v>0</v>
      </c>
      <c r="G276" s="87">
        <v>0</v>
      </c>
      <c r="H276" s="74">
        <v>0</v>
      </c>
    </row>
    <row r="277" spans="1:8" ht="18.75" customHeight="1">
      <c r="A277" s="70" t="s">
        <v>339</v>
      </c>
      <c r="B277" s="29" t="s">
        <v>541</v>
      </c>
      <c r="C277" s="99">
        <f>C278+C279+C280+C281+C282+C283+C284+C285</f>
        <v>3877292.3</v>
      </c>
      <c r="D277" s="99">
        <f>D278+D279+D280+D281+D282+D283+D284+D285</f>
        <v>2798495.6</v>
      </c>
      <c r="E277" s="99">
        <f>E278+E279+E280+E281+E282+E283+E284+E285</f>
        <v>2170158.6</v>
      </c>
      <c r="F277" s="76">
        <f aca="true" t="shared" si="14" ref="F277:F317">E277/D277*100</f>
        <v>77.54732935795933</v>
      </c>
      <c r="G277" s="99">
        <f>G278+G279+G280+G281+G282+G283+G284+G285</f>
        <v>2094128.9999999998</v>
      </c>
      <c r="H277" s="74">
        <f t="shared" si="13"/>
        <v>103.63060728350548</v>
      </c>
    </row>
    <row r="278" spans="1:8" ht="12.75">
      <c r="A278" s="100" t="s">
        <v>340</v>
      </c>
      <c r="B278" s="30" t="s">
        <v>516</v>
      </c>
      <c r="C278" s="73">
        <v>1264570</v>
      </c>
      <c r="D278" s="73">
        <v>917779</v>
      </c>
      <c r="E278" s="73">
        <v>703294.6</v>
      </c>
      <c r="F278" s="76">
        <f t="shared" si="14"/>
        <v>76.63006017788597</v>
      </c>
      <c r="G278" s="87">
        <v>672315.5</v>
      </c>
      <c r="H278" s="74">
        <f t="shared" si="13"/>
        <v>104.60782177415216</v>
      </c>
    </row>
    <row r="279" spans="1:8" ht="17.25" customHeight="1">
      <c r="A279" s="100" t="s">
        <v>542</v>
      </c>
      <c r="B279" s="30" t="s">
        <v>517</v>
      </c>
      <c r="C279" s="73">
        <v>2184163.7</v>
      </c>
      <c r="D279" s="73">
        <v>1567349.8</v>
      </c>
      <c r="E279" s="73">
        <v>1179478</v>
      </c>
      <c r="F279" s="76">
        <f t="shared" si="14"/>
        <v>75.25301626988436</v>
      </c>
      <c r="G279" s="87">
        <v>1071603.1</v>
      </c>
      <c r="H279" s="74">
        <f t="shared" si="13"/>
        <v>110.06668420425434</v>
      </c>
    </row>
    <row r="280" spans="1:8" ht="15.75" customHeight="1">
      <c r="A280" s="100" t="s">
        <v>543</v>
      </c>
      <c r="B280" s="150" t="s">
        <v>652</v>
      </c>
      <c r="C280" s="73">
        <v>297561.8</v>
      </c>
      <c r="D280" s="73">
        <v>215130.2</v>
      </c>
      <c r="E280" s="73">
        <v>201053.4</v>
      </c>
      <c r="F280" s="76">
        <f t="shared" si="14"/>
        <v>93.45661371578699</v>
      </c>
      <c r="G280" s="87">
        <v>215643.9</v>
      </c>
      <c r="H280" s="74">
        <f t="shared" si="13"/>
        <v>93.23398436032737</v>
      </c>
    </row>
    <row r="281" spans="1:8" ht="12.75" customHeight="1" hidden="1">
      <c r="A281" s="100" t="s">
        <v>544</v>
      </c>
      <c r="B281" s="30" t="s">
        <v>518</v>
      </c>
      <c r="C281" s="73"/>
      <c r="D281" s="73"/>
      <c r="E281" s="73"/>
      <c r="F281" s="76" t="e">
        <f t="shared" si="14"/>
        <v>#DIV/0!</v>
      </c>
      <c r="G281" s="87"/>
      <c r="H281" s="74" t="e">
        <f t="shared" si="13"/>
        <v>#DIV/0!</v>
      </c>
    </row>
    <row r="282" spans="1:8" ht="21" customHeight="1">
      <c r="A282" s="100" t="s">
        <v>341</v>
      </c>
      <c r="B282" s="30" t="s">
        <v>595</v>
      </c>
      <c r="C282" s="73">
        <v>300</v>
      </c>
      <c r="D282" s="73">
        <v>225</v>
      </c>
      <c r="E282" s="73">
        <v>0</v>
      </c>
      <c r="F282" s="76">
        <f t="shared" si="14"/>
        <v>0</v>
      </c>
      <c r="G282" s="87">
        <v>141.7</v>
      </c>
      <c r="H282" s="74">
        <f t="shared" si="13"/>
        <v>0</v>
      </c>
    </row>
    <row r="283" spans="1:8" ht="18" customHeight="1" hidden="1">
      <c r="A283" s="100" t="s">
        <v>545</v>
      </c>
      <c r="B283" s="30" t="s">
        <v>519</v>
      </c>
      <c r="C283" s="73"/>
      <c r="D283" s="73"/>
      <c r="E283" s="73"/>
      <c r="F283" s="76" t="e">
        <f t="shared" si="14"/>
        <v>#DIV/0!</v>
      </c>
      <c r="G283" s="87"/>
      <c r="H283" s="74" t="e">
        <f t="shared" si="13"/>
        <v>#DIV/0!</v>
      </c>
    </row>
    <row r="284" spans="1:8" ht="15" customHeight="1">
      <c r="A284" s="100" t="s">
        <v>342</v>
      </c>
      <c r="B284" s="30" t="s">
        <v>546</v>
      </c>
      <c r="C284" s="73">
        <v>41257</v>
      </c>
      <c r="D284" s="73">
        <v>29877.6</v>
      </c>
      <c r="E284" s="73">
        <v>23269.2</v>
      </c>
      <c r="F284" s="76">
        <f t="shared" si="14"/>
        <v>77.88175757088923</v>
      </c>
      <c r="G284" s="87">
        <v>47198.4</v>
      </c>
      <c r="H284" s="74">
        <f t="shared" si="13"/>
        <v>49.300823756737515</v>
      </c>
    </row>
    <row r="285" spans="1:8" ht="18" customHeight="1">
      <c r="A285" s="100" t="s">
        <v>547</v>
      </c>
      <c r="B285" s="30" t="s">
        <v>548</v>
      </c>
      <c r="C285" s="73">
        <v>89439.8</v>
      </c>
      <c r="D285" s="73">
        <v>68134</v>
      </c>
      <c r="E285" s="73">
        <v>63063.4</v>
      </c>
      <c r="F285" s="76">
        <f t="shared" si="14"/>
        <v>92.55790060762615</v>
      </c>
      <c r="G285" s="87">
        <v>87226.4</v>
      </c>
      <c r="H285" s="74">
        <f t="shared" si="13"/>
        <v>72.29852429998257</v>
      </c>
    </row>
    <row r="286" spans="1:8" ht="12.75">
      <c r="A286" s="70" t="s">
        <v>343</v>
      </c>
      <c r="B286" s="29" t="s">
        <v>54</v>
      </c>
      <c r="C286" s="99">
        <f>C287+C288+C289+C290+C291</f>
        <v>500401.2</v>
      </c>
      <c r="D286" s="99">
        <f>D287+D288+D289+D290+D291</f>
        <v>378088.5</v>
      </c>
      <c r="E286" s="99">
        <f>E287+E288+E289+E290+E291</f>
        <v>312659.3</v>
      </c>
      <c r="F286" s="76">
        <f t="shared" si="14"/>
        <v>82.6947394591478</v>
      </c>
      <c r="G286" s="99">
        <f>G287+G288+G289+G290+G291</f>
        <v>297399.7</v>
      </c>
      <c r="H286" s="74">
        <f t="shared" si="13"/>
        <v>105.13100719334956</v>
      </c>
    </row>
    <row r="287" spans="1:8" ht="18" customHeight="1">
      <c r="A287" s="100" t="s">
        <v>344</v>
      </c>
      <c r="B287" s="30" t="s">
        <v>549</v>
      </c>
      <c r="C287" s="73">
        <v>479996.2</v>
      </c>
      <c r="D287" s="73">
        <v>364953.3</v>
      </c>
      <c r="E287" s="73">
        <v>300990.6</v>
      </c>
      <c r="F287" s="76">
        <f t="shared" si="14"/>
        <v>82.47373020054894</v>
      </c>
      <c r="G287" s="87">
        <v>258512.9</v>
      </c>
      <c r="H287" s="74">
        <f t="shared" si="13"/>
        <v>116.43155912142103</v>
      </c>
    </row>
    <row r="288" spans="1:8" ht="16.5" customHeight="1" hidden="1">
      <c r="A288" s="100" t="s">
        <v>345</v>
      </c>
      <c r="B288" s="30" t="s">
        <v>485</v>
      </c>
      <c r="C288" s="73"/>
      <c r="D288" s="73"/>
      <c r="E288" s="73"/>
      <c r="F288" s="76" t="e">
        <f t="shared" si="14"/>
        <v>#DIV/0!</v>
      </c>
      <c r="G288" s="87"/>
      <c r="H288" s="74" t="e">
        <f t="shared" si="13"/>
        <v>#DIV/0!</v>
      </c>
    </row>
    <row r="289" spans="1:8" ht="15.75" customHeight="1" hidden="1">
      <c r="A289" s="100" t="s">
        <v>360</v>
      </c>
      <c r="B289" s="30"/>
      <c r="C289" s="73"/>
      <c r="D289" s="73"/>
      <c r="E289" s="73"/>
      <c r="F289" s="76" t="e">
        <f t="shared" si="14"/>
        <v>#DIV/0!</v>
      </c>
      <c r="G289" s="87"/>
      <c r="H289" s="74" t="e">
        <f t="shared" si="13"/>
        <v>#DIV/0!</v>
      </c>
    </row>
    <row r="290" spans="1:8" ht="16.5" customHeight="1">
      <c r="A290" s="100" t="s">
        <v>361</v>
      </c>
      <c r="B290" s="30" t="s">
        <v>88</v>
      </c>
      <c r="C290" s="73">
        <v>20405</v>
      </c>
      <c r="D290" s="73">
        <v>13135.2</v>
      </c>
      <c r="E290" s="73">
        <v>11668.7</v>
      </c>
      <c r="F290" s="76">
        <f t="shared" si="14"/>
        <v>88.83534319995128</v>
      </c>
      <c r="G290" s="87">
        <v>38886.8</v>
      </c>
      <c r="H290" s="74">
        <f t="shared" si="13"/>
        <v>30.006840367425454</v>
      </c>
    </row>
    <row r="291" spans="1:8" ht="18" customHeight="1" hidden="1">
      <c r="A291" s="100"/>
      <c r="B291" s="30"/>
      <c r="C291" s="73"/>
      <c r="D291" s="73"/>
      <c r="E291" s="73"/>
      <c r="F291" s="76" t="e">
        <f t="shared" si="14"/>
        <v>#DIV/0!</v>
      </c>
      <c r="G291" s="87"/>
      <c r="H291" s="74" t="e">
        <f t="shared" si="13"/>
        <v>#DIV/0!</v>
      </c>
    </row>
    <row r="292" spans="1:8" ht="18.75" customHeight="1" hidden="1">
      <c r="A292" s="70" t="s">
        <v>362</v>
      </c>
      <c r="B292" s="29" t="s">
        <v>89</v>
      </c>
      <c r="C292" s="99">
        <f>C293+C294+C295+C296+C297+C298+C299</f>
        <v>0</v>
      </c>
      <c r="D292" s="99">
        <f>D293+D294+D295+D296+D297+D298+D299</f>
        <v>0</v>
      </c>
      <c r="E292" s="99"/>
      <c r="F292" s="76" t="e">
        <f t="shared" si="14"/>
        <v>#DIV/0!</v>
      </c>
      <c r="G292" s="99">
        <f>G293+G294+G295+G296+G297+G298+G299</f>
        <v>0</v>
      </c>
      <c r="H292" s="74" t="e">
        <f t="shared" si="13"/>
        <v>#DIV/0!</v>
      </c>
    </row>
    <row r="293" spans="1:8" ht="18.75" customHeight="1" hidden="1">
      <c r="A293" s="100" t="s">
        <v>363</v>
      </c>
      <c r="B293" s="30" t="s">
        <v>597</v>
      </c>
      <c r="C293" s="73"/>
      <c r="D293" s="73"/>
      <c r="E293" s="73"/>
      <c r="F293" s="76" t="e">
        <f t="shared" si="14"/>
        <v>#DIV/0!</v>
      </c>
      <c r="G293" s="87"/>
      <c r="H293" s="74" t="e">
        <f t="shared" si="13"/>
        <v>#DIV/0!</v>
      </c>
    </row>
    <row r="294" spans="1:8" ht="18" customHeight="1" hidden="1">
      <c r="A294" s="100" t="s">
        <v>414</v>
      </c>
      <c r="B294" s="30" t="s">
        <v>418</v>
      </c>
      <c r="C294" s="73"/>
      <c r="D294" s="73"/>
      <c r="E294" s="73"/>
      <c r="F294" s="76" t="e">
        <f t="shared" si="14"/>
        <v>#DIV/0!</v>
      </c>
      <c r="G294" s="87"/>
      <c r="H294" s="74" t="e">
        <f t="shared" si="13"/>
        <v>#DIV/0!</v>
      </c>
    </row>
    <row r="295" spans="1:8" ht="18" customHeight="1" hidden="1">
      <c r="A295" s="100" t="s">
        <v>415</v>
      </c>
      <c r="B295" s="30" t="s">
        <v>419</v>
      </c>
      <c r="C295" s="73"/>
      <c r="D295" s="73"/>
      <c r="E295" s="73"/>
      <c r="F295" s="76" t="e">
        <f t="shared" si="14"/>
        <v>#DIV/0!</v>
      </c>
      <c r="G295" s="87"/>
      <c r="H295" s="74" t="e">
        <f t="shared" si="13"/>
        <v>#DIV/0!</v>
      </c>
    </row>
    <row r="296" spans="1:8" ht="18.75" customHeight="1" hidden="1">
      <c r="A296" s="100" t="s">
        <v>416</v>
      </c>
      <c r="B296" s="30" t="s">
        <v>420</v>
      </c>
      <c r="C296" s="73"/>
      <c r="D296" s="73"/>
      <c r="E296" s="73"/>
      <c r="F296" s="76" t="e">
        <f t="shared" si="14"/>
        <v>#DIV/0!</v>
      </c>
      <c r="G296" s="87"/>
      <c r="H296" s="74" t="e">
        <f t="shared" si="13"/>
        <v>#DIV/0!</v>
      </c>
    </row>
    <row r="297" spans="1:8" ht="30.75" customHeight="1" hidden="1">
      <c r="A297" s="100" t="s">
        <v>417</v>
      </c>
      <c r="B297" s="30" t="s">
        <v>421</v>
      </c>
      <c r="C297" s="73"/>
      <c r="D297" s="73"/>
      <c r="E297" s="73"/>
      <c r="F297" s="76" t="e">
        <f t="shared" si="14"/>
        <v>#DIV/0!</v>
      </c>
      <c r="G297" s="87"/>
      <c r="H297" s="74" t="e">
        <f t="shared" si="13"/>
        <v>#DIV/0!</v>
      </c>
    </row>
    <row r="298" spans="1:8" ht="18.75" customHeight="1" hidden="1">
      <c r="A298" s="100" t="s">
        <v>596</v>
      </c>
      <c r="B298" s="30"/>
      <c r="C298" s="73"/>
      <c r="D298" s="73"/>
      <c r="E298" s="73"/>
      <c r="F298" s="76" t="e">
        <f t="shared" si="14"/>
        <v>#DIV/0!</v>
      </c>
      <c r="G298" s="87"/>
      <c r="H298" s="74" t="e">
        <f t="shared" si="13"/>
        <v>#DIV/0!</v>
      </c>
    </row>
    <row r="299" spans="1:8" ht="16.5" customHeight="1" hidden="1">
      <c r="A299" s="100" t="s">
        <v>90</v>
      </c>
      <c r="B299" s="30" t="s">
        <v>599</v>
      </c>
      <c r="C299" s="73"/>
      <c r="D299" s="73"/>
      <c r="E299" s="73"/>
      <c r="F299" s="76" t="e">
        <f t="shared" si="14"/>
        <v>#DIV/0!</v>
      </c>
      <c r="G299" s="87"/>
      <c r="H299" s="74" t="e">
        <f t="shared" si="13"/>
        <v>#DIV/0!</v>
      </c>
    </row>
    <row r="300" spans="1:8" ht="19.5" customHeight="1">
      <c r="A300" s="70" t="s">
        <v>510</v>
      </c>
      <c r="B300" s="29" t="s">
        <v>550</v>
      </c>
      <c r="C300" s="99">
        <f>C301+C302+C303+C304+C305</f>
        <v>258999.7</v>
      </c>
      <c r="D300" s="99">
        <f>D301+D302+D303+D304+D305</f>
        <v>205310.9</v>
      </c>
      <c r="E300" s="99">
        <f>E301+E302+E303+E304+E305</f>
        <v>134697.3</v>
      </c>
      <c r="F300" s="76">
        <f t="shared" si="14"/>
        <v>65.60650213895121</v>
      </c>
      <c r="G300" s="99">
        <f>G301+G302+G303+G304+G305</f>
        <v>215042.30000000002</v>
      </c>
      <c r="H300" s="74">
        <f t="shared" si="13"/>
        <v>62.63758339638294</v>
      </c>
    </row>
    <row r="301" spans="1:8" ht="19.5" customHeight="1">
      <c r="A301" s="100" t="s">
        <v>511</v>
      </c>
      <c r="B301" s="30" t="s">
        <v>551</v>
      </c>
      <c r="C301" s="73">
        <v>15056</v>
      </c>
      <c r="D301" s="73">
        <v>11271.8</v>
      </c>
      <c r="E301" s="73">
        <v>9661.8</v>
      </c>
      <c r="F301" s="76">
        <f t="shared" si="14"/>
        <v>85.7165670079313</v>
      </c>
      <c r="G301" s="87">
        <v>8543.1</v>
      </c>
      <c r="H301" s="74">
        <f t="shared" si="13"/>
        <v>113.09477824209009</v>
      </c>
    </row>
    <row r="302" spans="1:8" ht="27.75" customHeight="1" hidden="1">
      <c r="A302" s="100" t="s">
        <v>552</v>
      </c>
      <c r="B302" s="30" t="s">
        <v>553</v>
      </c>
      <c r="C302" s="73"/>
      <c r="D302" s="73"/>
      <c r="E302" s="73"/>
      <c r="F302" s="76" t="e">
        <f t="shared" si="14"/>
        <v>#DIV/0!</v>
      </c>
      <c r="G302" s="87"/>
      <c r="H302" s="74" t="e">
        <f t="shared" si="13"/>
        <v>#DIV/0!</v>
      </c>
    </row>
    <row r="303" spans="1:8" ht="12.75">
      <c r="A303" s="100" t="s">
        <v>554</v>
      </c>
      <c r="B303" s="30" t="s">
        <v>555</v>
      </c>
      <c r="C303" s="73">
        <v>140033.7</v>
      </c>
      <c r="D303" s="73">
        <v>112332.9</v>
      </c>
      <c r="E303" s="73">
        <v>86632</v>
      </c>
      <c r="F303" s="76">
        <f t="shared" si="14"/>
        <v>77.12077227597615</v>
      </c>
      <c r="G303" s="101">
        <v>128492.6</v>
      </c>
      <c r="H303" s="74">
        <f t="shared" si="13"/>
        <v>67.42178148780552</v>
      </c>
    </row>
    <row r="304" spans="1:8" s="32" customFormat="1" ht="12.75">
      <c r="A304" s="100" t="s">
        <v>556</v>
      </c>
      <c r="B304" s="30" t="s">
        <v>600</v>
      </c>
      <c r="C304" s="73">
        <v>103910</v>
      </c>
      <c r="D304" s="73">
        <v>81706.2</v>
      </c>
      <c r="E304" s="73">
        <v>38403.5</v>
      </c>
      <c r="F304" s="76">
        <f t="shared" si="14"/>
        <v>47.00194110116491</v>
      </c>
      <c r="G304" s="87">
        <v>78006.6</v>
      </c>
      <c r="H304" s="74">
        <f t="shared" si="13"/>
        <v>49.23109070258157</v>
      </c>
    </row>
    <row r="305" spans="1:8" ht="12.75" customHeight="1" hidden="1">
      <c r="A305" s="100" t="s">
        <v>512</v>
      </c>
      <c r="B305" s="30" t="s">
        <v>557</v>
      </c>
      <c r="C305" s="73"/>
      <c r="D305" s="73"/>
      <c r="E305" s="73"/>
      <c r="F305" s="76" t="e">
        <f t="shared" si="14"/>
        <v>#DIV/0!</v>
      </c>
      <c r="G305" s="87"/>
      <c r="H305" s="74" t="e">
        <f t="shared" si="13"/>
        <v>#DIV/0!</v>
      </c>
    </row>
    <row r="306" spans="1:8" s="32" customFormat="1" ht="12.75">
      <c r="A306" s="104" t="s">
        <v>513</v>
      </c>
      <c r="B306" s="33" t="s">
        <v>598</v>
      </c>
      <c r="C306" s="105">
        <f>C307</f>
        <v>238719.3</v>
      </c>
      <c r="D306" s="105">
        <f>D307</f>
        <v>180914.7</v>
      </c>
      <c r="E306" s="105">
        <f>E307</f>
        <v>150614.4</v>
      </c>
      <c r="F306" s="76">
        <f t="shared" si="14"/>
        <v>83.25160973652224</v>
      </c>
      <c r="G306" s="105">
        <f>G307</f>
        <v>124150.3</v>
      </c>
      <c r="H306" s="74">
        <f t="shared" si="13"/>
        <v>121.31617885740107</v>
      </c>
    </row>
    <row r="307" spans="1:8" ht="12.75">
      <c r="A307" s="100" t="s">
        <v>91</v>
      </c>
      <c r="B307" s="30" t="s">
        <v>92</v>
      </c>
      <c r="C307" s="73">
        <v>238719.3</v>
      </c>
      <c r="D307" s="73">
        <v>180914.7</v>
      </c>
      <c r="E307" s="73">
        <v>150614.4</v>
      </c>
      <c r="F307" s="76">
        <f t="shared" si="14"/>
        <v>83.25160973652224</v>
      </c>
      <c r="G307" s="87">
        <v>124150.3</v>
      </c>
      <c r="H307" s="74">
        <f t="shared" si="13"/>
        <v>121.31617885740107</v>
      </c>
    </row>
    <row r="308" spans="1:8" ht="12.75">
      <c r="A308" s="104" t="s">
        <v>93</v>
      </c>
      <c r="B308" s="33" t="s">
        <v>94</v>
      </c>
      <c r="C308" s="105">
        <f>C309+C310</f>
        <v>47841.4</v>
      </c>
      <c r="D308" s="105">
        <f>D309+D310</f>
        <v>38183.8</v>
      </c>
      <c r="E308" s="105">
        <f>E309+E310</f>
        <v>21203.6</v>
      </c>
      <c r="F308" s="76">
        <f t="shared" si="14"/>
        <v>55.53035580534152</v>
      </c>
      <c r="G308" s="105">
        <f>G309+G310</f>
        <v>19501.2</v>
      </c>
      <c r="H308" s="74">
        <f t="shared" si="13"/>
        <v>108.72971919676738</v>
      </c>
    </row>
    <row r="309" spans="1:8" s="32" customFormat="1" ht="12.75">
      <c r="A309" s="100" t="s">
        <v>95</v>
      </c>
      <c r="B309" s="30" t="s">
        <v>486</v>
      </c>
      <c r="C309" s="73">
        <v>18413</v>
      </c>
      <c r="D309" s="73">
        <v>15584.7</v>
      </c>
      <c r="E309" s="73">
        <v>8903.7</v>
      </c>
      <c r="F309" s="76">
        <f t="shared" si="14"/>
        <v>57.13103235865946</v>
      </c>
      <c r="G309" s="87">
        <v>7485.5</v>
      </c>
      <c r="H309" s="74">
        <f t="shared" si="13"/>
        <v>118.94596219357425</v>
      </c>
    </row>
    <row r="310" spans="1:8" ht="15" customHeight="1">
      <c r="A310" s="100" t="s">
        <v>96</v>
      </c>
      <c r="B310" s="30" t="s">
        <v>38</v>
      </c>
      <c r="C310" s="73">
        <v>29428.4</v>
      </c>
      <c r="D310" s="73">
        <v>22599.1</v>
      </c>
      <c r="E310" s="73">
        <v>12299.9</v>
      </c>
      <c r="F310" s="76">
        <f t="shared" si="14"/>
        <v>54.426503710324745</v>
      </c>
      <c r="G310" s="87">
        <v>12015.7</v>
      </c>
      <c r="H310" s="74">
        <f t="shared" si="13"/>
        <v>102.36523881255357</v>
      </c>
    </row>
    <row r="311" spans="1:8" s="32" customFormat="1" ht="18" customHeight="1">
      <c r="A311" s="104" t="s">
        <v>97</v>
      </c>
      <c r="B311" s="33" t="s">
        <v>98</v>
      </c>
      <c r="C311" s="105">
        <f>C312</f>
        <v>9924.6</v>
      </c>
      <c r="D311" s="105">
        <f>D312</f>
        <v>1186.9</v>
      </c>
      <c r="E311" s="105">
        <f>E312</f>
        <v>554.5</v>
      </c>
      <c r="F311" s="76">
        <f t="shared" si="14"/>
        <v>46.71834189906478</v>
      </c>
      <c r="G311" s="105">
        <f>G312</f>
        <v>0</v>
      </c>
      <c r="H311" s="74">
        <v>0</v>
      </c>
    </row>
    <row r="312" spans="1:8" ht="25.5">
      <c r="A312" s="100" t="s">
        <v>99</v>
      </c>
      <c r="B312" s="30" t="s">
        <v>100</v>
      </c>
      <c r="C312" s="73">
        <v>9924.6</v>
      </c>
      <c r="D312" s="73">
        <v>1186.9</v>
      </c>
      <c r="E312" s="73">
        <v>554.5</v>
      </c>
      <c r="F312" s="76">
        <f t="shared" si="14"/>
        <v>46.71834189906478</v>
      </c>
      <c r="G312" s="87">
        <v>0</v>
      </c>
      <c r="H312" s="74">
        <v>0</v>
      </c>
    </row>
    <row r="313" spans="1:8" ht="27" customHeight="1">
      <c r="A313" s="104" t="s">
        <v>101</v>
      </c>
      <c r="B313" s="33" t="s">
        <v>102</v>
      </c>
      <c r="C313" s="105">
        <f>C314</f>
        <v>0</v>
      </c>
      <c r="D313" s="105">
        <f>D314</f>
        <v>0</v>
      </c>
      <c r="E313" s="105"/>
      <c r="F313" s="76"/>
      <c r="G313" s="105">
        <f>G314</f>
        <v>252000</v>
      </c>
      <c r="H313" s="74">
        <f t="shared" si="13"/>
        <v>0</v>
      </c>
    </row>
    <row r="314" spans="1:8" ht="12.75">
      <c r="A314" s="100" t="s">
        <v>103</v>
      </c>
      <c r="B314" s="30" t="s">
        <v>104</v>
      </c>
      <c r="C314" s="73">
        <v>0</v>
      </c>
      <c r="D314" s="73">
        <v>0</v>
      </c>
      <c r="E314" s="73"/>
      <c r="F314" s="76"/>
      <c r="G314" s="87">
        <v>252000</v>
      </c>
      <c r="H314" s="74">
        <f t="shared" si="13"/>
        <v>0</v>
      </c>
    </row>
    <row r="315" spans="1:8" ht="21" customHeight="1">
      <c r="A315" s="70" t="s">
        <v>391</v>
      </c>
      <c r="B315" s="34" t="s">
        <v>392</v>
      </c>
      <c r="C315" s="99">
        <f>C240+C252+C254+C260+C269+C273+C277+C286+C292+C300+C306+C308+C311+C313</f>
        <v>8517807.9</v>
      </c>
      <c r="D315" s="99">
        <f>D240+D252+D254+D260+D269+D273+D277+D286+D292+D300+D306+D308+D311+D313</f>
        <v>6303586.9</v>
      </c>
      <c r="E315" s="99">
        <f>E240+E252+E254+E260+E269+E273+E277+E286+E292+E300+E306+E308+E311+E313</f>
        <v>4270465.699999999</v>
      </c>
      <c r="F315" s="76">
        <f t="shared" si="14"/>
        <v>67.74659836925542</v>
      </c>
      <c r="G315" s="99">
        <f>G240+G252+G254+G260+G269+G273+G277+G286+G292+G300+G306+G308+G311+G313</f>
        <v>4244485.199999999</v>
      </c>
      <c r="H315" s="74">
        <f t="shared" si="13"/>
        <v>100.61210014349915</v>
      </c>
    </row>
    <row r="316" spans="1:8" ht="38.25" customHeight="1" hidden="1">
      <c r="A316" s="70" t="s">
        <v>558</v>
      </c>
      <c r="B316" s="34" t="s">
        <v>293</v>
      </c>
      <c r="C316" s="99" t="e">
        <f>#REF!</f>
        <v>#REF!</v>
      </c>
      <c r="D316" s="99"/>
      <c r="E316" s="99"/>
      <c r="F316" s="76" t="e">
        <f t="shared" si="14"/>
        <v>#DIV/0!</v>
      </c>
      <c r="G316" s="99"/>
      <c r="H316" s="74" t="e">
        <f t="shared" si="13"/>
        <v>#DIV/0!</v>
      </c>
    </row>
    <row r="317" spans="1:8" ht="24" customHeight="1">
      <c r="A317" s="70" t="s">
        <v>393</v>
      </c>
      <c r="B317" s="34" t="s">
        <v>394</v>
      </c>
      <c r="C317" s="99">
        <f>C315</f>
        <v>8517807.9</v>
      </c>
      <c r="D317" s="99">
        <f>D315</f>
        <v>6303586.9</v>
      </c>
      <c r="E317" s="99">
        <f>E315</f>
        <v>4270465.699999999</v>
      </c>
      <c r="F317" s="76">
        <f t="shared" si="14"/>
        <v>67.74659836925542</v>
      </c>
      <c r="G317" s="99">
        <f>G315</f>
        <v>4244485.199999999</v>
      </c>
      <c r="H317" s="74">
        <f t="shared" si="13"/>
        <v>100.61210014349915</v>
      </c>
    </row>
    <row r="318" spans="1:8" ht="44.25" customHeight="1">
      <c r="A318" s="70" t="s">
        <v>559</v>
      </c>
      <c r="B318" s="34" t="s">
        <v>387</v>
      </c>
      <c r="C318" s="99">
        <v>-497542.1</v>
      </c>
      <c r="D318" s="99">
        <f>D238-D317</f>
        <v>-255486.8900000006</v>
      </c>
      <c r="E318" s="99">
        <f>E238-E317</f>
        <v>582824.8260000013</v>
      </c>
      <c r="F318" s="99">
        <f>E318/D318*100</f>
        <v>-228.12318315041523</v>
      </c>
      <c r="G318" s="99">
        <f>G238-G317</f>
        <v>467267.1460000016</v>
      </c>
      <c r="H318" s="74">
        <f t="shared" si="13"/>
        <v>124.73053819195738</v>
      </c>
    </row>
    <row r="319" spans="1:8" ht="22.5" customHeight="1">
      <c r="A319" s="100"/>
      <c r="B319" s="6" t="s">
        <v>257</v>
      </c>
      <c r="C319" s="106"/>
      <c r="D319" s="92"/>
      <c r="E319" s="92"/>
      <c r="F319" s="76"/>
      <c r="G319" s="99"/>
      <c r="H319" s="74"/>
    </row>
    <row r="320" spans="1:8" ht="39.75" customHeight="1">
      <c r="A320" s="107"/>
      <c r="B320" s="21" t="s">
        <v>482</v>
      </c>
      <c r="C320" s="108"/>
      <c r="D320" s="92"/>
      <c r="E320" s="92"/>
      <c r="F320" s="76"/>
      <c r="G320" s="87"/>
      <c r="H320" s="74"/>
    </row>
    <row r="321" spans="1:8" ht="31.5" customHeight="1">
      <c r="A321" s="109" t="s">
        <v>0</v>
      </c>
      <c r="B321" s="35" t="s">
        <v>602</v>
      </c>
      <c r="C321" s="110">
        <f>C322</f>
        <v>420000</v>
      </c>
      <c r="D321" s="110">
        <f>D322</f>
        <v>380000</v>
      </c>
      <c r="E321" s="110">
        <v>-92000</v>
      </c>
      <c r="F321" s="110"/>
      <c r="G321" s="110"/>
      <c r="H321" s="74"/>
    </row>
    <row r="322" spans="1:8" ht="25.5">
      <c r="A322" s="111" t="s">
        <v>1</v>
      </c>
      <c r="B322" s="36" t="s">
        <v>320</v>
      </c>
      <c r="C322" s="110">
        <f>C323</f>
        <v>420000</v>
      </c>
      <c r="D322" s="110">
        <f>D323</f>
        <v>380000</v>
      </c>
      <c r="E322" s="110"/>
      <c r="F322" s="76"/>
      <c r="G322" s="99">
        <f>G323+G325</f>
        <v>0</v>
      </c>
      <c r="H322" s="74"/>
    </row>
    <row r="323" spans="1:8" ht="25.5">
      <c r="A323" s="111" t="s">
        <v>395</v>
      </c>
      <c r="B323" s="37" t="s">
        <v>603</v>
      </c>
      <c r="C323" s="110">
        <v>420000</v>
      </c>
      <c r="D323" s="110">
        <v>380000</v>
      </c>
      <c r="E323" s="110"/>
      <c r="F323" s="76"/>
      <c r="G323" s="86">
        <f>G324</f>
        <v>0</v>
      </c>
      <c r="H323" s="74"/>
    </row>
    <row r="324" spans="1:8" ht="25.5">
      <c r="A324" s="111" t="s">
        <v>2</v>
      </c>
      <c r="B324" s="37" t="s">
        <v>604</v>
      </c>
      <c r="C324" s="110">
        <v>0</v>
      </c>
      <c r="D324" s="110"/>
      <c r="E324" s="110">
        <v>-92000</v>
      </c>
      <c r="F324" s="76"/>
      <c r="G324" s="87"/>
      <c r="H324" s="74"/>
    </row>
    <row r="325" spans="1:8" ht="25.5">
      <c r="A325" s="111" t="s">
        <v>396</v>
      </c>
      <c r="B325" s="38" t="s">
        <v>605</v>
      </c>
      <c r="C325" s="110">
        <v>0</v>
      </c>
      <c r="D325" s="110"/>
      <c r="E325" s="110">
        <v>-92000</v>
      </c>
      <c r="F325" s="76"/>
      <c r="G325" s="86">
        <f>G326</f>
        <v>0</v>
      </c>
      <c r="H325" s="74"/>
    </row>
    <row r="326" spans="1:8" ht="26.25" customHeight="1" hidden="1">
      <c r="A326" s="112" t="s">
        <v>3</v>
      </c>
      <c r="B326" s="39" t="s">
        <v>321</v>
      </c>
      <c r="C326" s="110" t="e">
        <f>#REF!</f>
        <v>#REF!</v>
      </c>
      <c r="D326" s="110" t="e">
        <f>(#REF!)/1000</f>
        <v>#REF!</v>
      </c>
      <c r="E326" s="110"/>
      <c r="F326" s="76" t="e">
        <f aca="true" t="shared" si="15" ref="F326:F351">E326/D326*100</f>
        <v>#REF!</v>
      </c>
      <c r="G326" s="73">
        <f>G330</f>
        <v>0</v>
      </c>
      <c r="H326" s="74" t="e">
        <f t="shared" si="13"/>
        <v>#DIV/0!</v>
      </c>
    </row>
    <row r="327" spans="1:8" ht="26.25" customHeight="1" hidden="1">
      <c r="A327" s="111" t="s">
        <v>4</v>
      </c>
      <c r="B327" s="40" t="s">
        <v>322</v>
      </c>
      <c r="C327" s="110" t="e">
        <f>#REF!/1000</f>
        <v>#REF!</v>
      </c>
      <c r="D327" s="110" t="e">
        <f>D328</f>
        <v>#REF!</v>
      </c>
      <c r="E327" s="110"/>
      <c r="F327" s="76" t="e">
        <f t="shared" si="15"/>
        <v>#REF!</v>
      </c>
      <c r="G327" s="99"/>
      <c r="H327" s="74" t="e">
        <f aca="true" t="shared" si="16" ref="H327:H351">E327/G327*100</f>
        <v>#DIV/0!</v>
      </c>
    </row>
    <row r="328" spans="1:8" ht="39" customHeight="1" hidden="1">
      <c r="A328" s="111" t="s">
        <v>398</v>
      </c>
      <c r="B328" s="41" t="s">
        <v>323</v>
      </c>
      <c r="C328" s="110" t="e">
        <f>#REF!/1000</f>
        <v>#REF!</v>
      </c>
      <c r="D328" s="110" t="e">
        <f>(#REF!)/1000</f>
        <v>#REF!</v>
      </c>
      <c r="E328" s="110"/>
      <c r="F328" s="76" t="e">
        <f t="shared" si="15"/>
        <v>#REF!</v>
      </c>
      <c r="G328" s="86"/>
      <c r="H328" s="74" t="e">
        <f t="shared" si="16"/>
        <v>#DIV/0!</v>
      </c>
    </row>
    <row r="329" spans="1:8" ht="39" customHeight="1" hidden="1">
      <c r="A329" s="111" t="s">
        <v>5</v>
      </c>
      <c r="B329" s="42" t="s">
        <v>606</v>
      </c>
      <c r="C329" s="110" t="e">
        <f>C330</f>
        <v>#REF!</v>
      </c>
      <c r="D329" s="110" t="e">
        <f>#REF!</f>
        <v>#REF!</v>
      </c>
      <c r="E329" s="110"/>
      <c r="F329" s="76" t="e">
        <f t="shared" si="15"/>
        <v>#REF!</v>
      </c>
      <c r="G329" s="110"/>
      <c r="H329" s="74" t="e">
        <f t="shared" si="16"/>
        <v>#DIV/0!</v>
      </c>
    </row>
    <row r="330" spans="1:8" ht="39" customHeight="1" hidden="1">
      <c r="A330" s="111" t="s">
        <v>397</v>
      </c>
      <c r="B330" s="37" t="s">
        <v>607</v>
      </c>
      <c r="C330" s="110" t="e">
        <f>#REF!/1000</f>
        <v>#REF!</v>
      </c>
      <c r="D330" s="110" t="e">
        <f>#REF!</f>
        <v>#REF!</v>
      </c>
      <c r="E330" s="110"/>
      <c r="F330" s="76" t="e">
        <f t="shared" si="15"/>
        <v>#REF!</v>
      </c>
      <c r="G330" s="86"/>
      <c r="H330" s="74" t="e">
        <f t="shared" si="16"/>
        <v>#DIV/0!</v>
      </c>
    </row>
    <row r="331" spans="1:8" ht="25.5">
      <c r="A331" s="112" t="s">
        <v>6</v>
      </c>
      <c r="B331" s="35" t="s">
        <v>608</v>
      </c>
      <c r="C331" s="110">
        <v>8260.4</v>
      </c>
      <c r="D331" s="110">
        <v>-193497.8</v>
      </c>
      <c r="E331" s="110">
        <f>E335-E332</f>
        <v>-548824.7999999998</v>
      </c>
      <c r="F331" s="110">
        <f>F335-F332</f>
        <v>-6.382678829447585</v>
      </c>
      <c r="G331" s="110">
        <f>G335-G332</f>
        <v>-293536.69999999995</v>
      </c>
      <c r="H331" s="74">
        <f t="shared" si="16"/>
        <v>186.96973836661647</v>
      </c>
    </row>
    <row r="332" spans="1:8" ht="12.75">
      <c r="A332" s="61" t="s">
        <v>7</v>
      </c>
      <c r="B332" s="40" t="s">
        <v>609</v>
      </c>
      <c r="C332" s="110">
        <f aca="true" t="shared" si="17" ref="C332:G333">C333</f>
        <v>8504631.4</v>
      </c>
      <c r="D332" s="110">
        <f t="shared" si="17"/>
        <v>6497381.7</v>
      </c>
      <c r="E332" s="110">
        <f t="shared" si="17"/>
        <v>4911290.5</v>
      </c>
      <c r="F332" s="110">
        <f t="shared" si="17"/>
        <v>75.58876370153843</v>
      </c>
      <c r="G332" s="110">
        <f t="shared" si="17"/>
        <v>1434334.4</v>
      </c>
      <c r="H332" s="74">
        <f t="shared" si="16"/>
        <v>342.4090295819441</v>
      </c>
    </row>
    <row r="333" spans="1:8" ht="12.75">
      <c r="A333" s="61" t="s">
        <v>8</v>
      </c>
      <c r="B333" s="41" t="s">
        <v>580</v>
      </c>
      <c r="C333" s="110">
        <f t="shared" si="17"/>
        <v>8504631.4</v>
      </c>
      <c r="D333" s="110">
        <f t="shared" si="17"/>
        <v>6497381.7</v>
      </c>
      <c r="E333" s="110">
        <f t="shared" si="17"/>
        <v>4911290.5</v>
      </c>
      <c r="F333" s="110">
        <f t="shared" si="17"/>
        <v>75.58876370153843</v>
      </c>
      <c r="G333" s="110">
        <f t="shared" si="17"/>
        <v>1434334.4</v>
      </c>
      <c r="H333" s="74">
        <f t="shared" si="16"/>
        <v>342.4090295819441</v>
      </c>
    </row>
    <row r="334" spans="1:8" ht="25.5">
      <c r="A334" s="61" t="s">
        <v>399</v>
      </c>
      <c r="B334" s="41" t="s">
        <v>610</v>
      </c>
      <c r="C334" s="108">
        <v>8504631.4</v>
      </c>
      <c r="D334" s="108">
        <v>6497381.7</v>
      </c>
      <c r="E334" s="108">
        <v>4911290.5</v>
      </c>
      <c r="F334" s="76">
        <f t="shared" si="15"/>
        <v>75.58876370153843</v>
      </c>
      <c r="G334" s="124">
        <v>1434334.4</v>
      </c>
      <c r="H334" s="74">
        <f t="shared" si="16"/>
        <v>342.4090295819441</v>
      </c>
    </row>
    <row r="335" spans="1:8" ht="12.75">
      <c r="A335" s="61" t="s">
        <v>9</v>
      </c>
      <c r="B335" s="40" t="s">
        <v>579</v>
      </c>
      <c r="C335" s="110">
        <f aca="true" t="shared" si="18" ref="C335:G336">C336</f>
        <v>8517807.9</v>
      </c>
      <c r="D335" s="110">
        <f t="shared" si="18"/>
        <v>6303586.9</v>
      </c>
      <c r="E335" s="110">
        <f t="shared" si="18"/>
        <v>4362465.7</v>
      </c>
      <c r="F335" s="110">
        <f t="shared" si="18"/>
        <v>69.20608487209084</v>
      </c>
      <c r="G335" s="110">
        <f t="shared" si="18"/>
        <v>1140797.7</v>
      </c>
      <c r="H335" s="74">
        <f t="shared" si="16"/>
        <v>382.4048470644708</v>
      </c>
    </row>
    <row r="336" spans="1:8" ht="12.75">
      <c r="A336" s="61" t="s">
        <v>10</v>
      </c>
      <c r="B336" s="41" t="s">
        <v>579</v>
      </c>
      <c r="C336" s="110">
        <f t="shared" si="18"/>
        <v>8517807.9</v>
      </c>
      <c r="D336" s="110">
        <f t="shared" si="18"/>
        <v>6303586.9</v>
      </c>
      <c r="E336" s="110">
        <f t="shared" si="18"/>
        <v>4362465.7</v>
      </c>
      <c r="F336" s="110">
        <f t="shared" si="18"/>
        <v>69.20608487209084</v>
      </c>
      <c r="G336" s="110">
        <f t="shared" si="18"/>
        <v>1140797.7</v>
      </c>
      <c r="H336" s="74">
        <f t="shared" si="16"/>
        <v>382.4048470644708</v>
      </c>
    </row>
    <row r="337" spans="1:8" ht="25.5">
      <c r="A337" s="61" t="s">
        <v>400</v>
      </c>
      <c r="B337" s="41" t="s">
        <v>611</v>
      </c>
      <c r="C337" s="108">
        <v>8517807.9</v>
      </c>
      <c r="D337" s="108">
        <v>6303586.9</v>
      </c>
      <c r="E337" s="108">
        <v>4362465.7</v>
      </c>
      <c r="F337" s="76">
        <f t="shared" si="15"/>
        <v>69.20608487209084</v>
      </c>
      <c r="G337" s="125">
        <v>1140797.7</v>
      </c>
      <c r="H337" s="74">
        <f t="shared" si="16"/>
        <v>382.4048470644708</v>
      </c>
    </row>
    <row r="338" spans="1:8" ht="26.25" customHeight="1">
      <c r="A338" s="109" t="s">
        <v>12</v>
      </c>
      <c r="B338" s="39" t="s">
        <v>612</v>
      </c>
      <c r="C338" s="110">
        <f>C339</f>
        <v>69281.7</v>
      </c>
      <c r="D338" s="110">
        <f>D339</f>
        <v>69281.7</v>
      </c>
      <c r="E338" s="110">
        <v>58000</v>
      </c>
      <c r="F338" s="76">
        <f t="shared" si="15"/>
        <v>83.71619056691738</v>
      </c>
      <c r="G338" s="126">
        <f>G339</f>
        <v>0</v>
      </c>
      <c r="H338" s="74">
        <v>0</v>
      </c>
    </row>
    <row r="339" spans="1:8" ht="26.25" customHeight="1">
      <c r="A339" s="109" t="s">
        <v>115</v>
      </c>
      <c r="B339" s="39" t="s">
        <v>116</v>
      </c>
      <c r="C339" s="110">
        <f>C340</f>
        <v>69281.7</v>
      </c>
      <c r="D339" s="110">
        <f>D340</f>
        <v>69281.7</v>
      </c>
      <c r="E339" s="110">
        <v>58000</v>
      </c>
      <c r="F339" s="76">
        <f t="shared" si="15"/>
        <v>83.71619056691738</v>
      </c>
      <c r="G339" s="114">
        <f>G340</f>
        <v>0</v>
      </c>
      <c r="H339" s="74">
        <v>0</v>
      </c>
    </row>
    <row r="340" spans="1:8" ht="26.25" customHeight="1">
      <c r="A340" s="61" t="s">
        <v>117</v>
      </c>
      <c r="B340" s="40" t="s">
        <v>118</v>
      </c>
      <c r="C340" s="110">
        <f>D340</f>
        <v>69281.7</v>
      </c>
      <c r="D340" s="110">
        <v>69281.7</v>
      </c>
      <c r="E340" s="110">
        <v>58000</v>
      </c>
      <c r="F340" s="76">
        <f t="shared" si="15"/>
        <v>83.71619056691738</v>
      </c>
      <c r="G340" s="114">
        <f>G341</f>
        <v>0</v>
      </c>
      <c r="H340" s="74">
        <v>0</v>
      </c>
    </row>
    <row r="341" spans="1:8" ht="52.5" customHeight="1">
      <c r="A341" s="61" t="s">
        <v>119</v>
      </c>
      <c r="B341" s="41" t="s">
        <v>586</v>
      </c>
      <c r="C341" s="110">
        <v>69281.7</v>
      </c>
      <c r="D341" s="110">
        <f>C341</f>
        <v>69281.7</v>
      </c>
      <c r="E341" s="108">
        <v>58000</v>
      </c>
      <c r="F341" s="76">
        <f t="shared" si="15"/>
        <v>83.71619056691738</v>
      </c>
      <c r="G341" s="113">
        <v>0</v>
      </c>
      <c r="H341" s="74">
        <v>0</v>
      </c>
    </row>
    <row r="342" spans="1:8" ht="26.25" customHeight="1" hidden="1">
      <c r="A342" s="109" t="s">
        <v>13</v>
      </c>
      <c r="B342" s="39" t="s">
        <v>367</v>
      </c>
      <c r="C342" s="110">
        <f aca="true" t="shared" si="19" ref="C342:G343">C343</f>
        <v>0</v>
      </c>
      <c r="D342" s="110">
        <f t="shared" si="19"/>
        <v>0</v>
      </c>
      <c r="E342" s="110"/>
      <c r="F342" s="76" t="e">
        <f t="shared" si="15"/>
        <v>#DIV/0!</v>
      </c>
      <c r="G342" s="114">
        <f t="shared" si="19"/>
        <v>0</v>
      </c>
      <c r="H342" s="74" t="e">
        <f t="shared" si="16"/>
        <v>#DIV/0!</v>
      </c>
    </row>
    <row r="343" spans="1:8" ht="66" customHeight="1" hidden="1">
      <c r="A343" s="61" t="s">
        <v>14</v>
      </c>
      <c r="B343" s="40" t="s">
        <v>324</v>
      </c>
      <c r="C343" s="110">
        <f t="shared" si="19"/>
        <v>0</v>
      </c>
      <c r="D343" s="110">
        <f t="shared" si="19"/>
        <v>0</v>
      </c>
      <c r="E343" s="110"/>
      <c r="F343" s="76" t="e">
        <f t="shared" si="15"/>
        <v>#DIV/0!</v>
      </c>
      <c r="G343" s="114">
        <f t="shared" si="19"/>
        <v>0</v>
      </c>
      <c r="H343" s="74" t="e">
        <f t="shared" si="16"/>
        <v>#DIV/0!</v>
      </c>
    </row>
    <row r="344" spans="1:8" ht="27.75" customHeight="1" hidden="1">
      <c r="A344" s="61" t="s">
        <v>401</v>
      </c>
      <c r="B344" s="41" t="s">
        <v>325</v>
      </c>
      <c r="C344" s="110"/>
      <c r="D344" s="110"/>
      <c r="E344" s="110"/>
      <c r="F344" s="76" t="e">
        <f t="shared" si="15"/>
        <v>#DIV/0!</v>
      </c>
      <c r="G344" s="114"/>
      <c r="H344" s="74" t="e">
        <f t="shared" si="16"/>
        <v>#DIV/0!</v>
      </c>
    </row>
    <row r="345" spans="1:8" ht="23.25" customHeight="1" hidden="1">
      <c r="A345" s="109" t="s">
        <v>15</v>
      </c>
      <c r="B345" s="43" t="s">
        <v>613</v>
      </c>
      <c r="C345" s="110" t="e">
        <f>C346-C348</f>
        <v>#REF!</v>
      </c>
      <c r="D345" s="110" t="e">
        <f>D346-D348</f>
        <v>#REF!</v>
      </c>
      <c r="E345" s="110"/>
      <c r="F345" s="76" t="e">
        <f t="shared" si="15"/>
        <v>#REF!</v>
      </c>
      <c r="G345" s="114" t="e">
        <f>G346-G348</f>
        <v>#REF!</v>
      </c>
      <c r="H345" s="74" t="e">
        <f t="shared" si="16"/>
        <v>#REF!</v>
      </c>
    </row>
    <row r="346" spans="1:8" ht="26.25" customHeight="1" hidden="1">
      <c r="A346" s="61" t="s">
        <v>16</v>
      </c>
      <c r="B346" s="44" t="s">
        <v>327</v>
      </c>
      <c r="C346" s="110" t="e">
        <f>C347</f>
        <v>#REF!</v>
      </c>
      <c r="D346" s="110" t="e">
        <f>D347</f>
        <v>#REF!</v>
      </c>
      <c r="E346" s="110"/>
      <c r="F346" s="76" t="e">
        <f t="shared" si="15"/>
        <v>#REF!</v>
      </c>
      <c r="G346" s="114" t="e">
        <f>G347</f>
        <v>#REF!</v>
      </c>
      <c r="H346" s="74" t="e">
        <f t="shared" si="16"/>
        <v>#REF!</v>
      </c>
    </row>
    <row r="347" spans="1:8" ht="26.25" customHeight="1" hidden="1">
      <c r="A347" s="61" t="s">
        <v>403</v>
      </c>
      <c r="B347" s="45" t="s">
        <v>328</v>
      </c>
      <c r="C347" s="110" t="e">
        <f>#REF!/1000</f>
        <v>#REF!</v>
      </c>
      <c r="D347" s="110" t="e">
        <f>#REF!/1000</f>
        <v>#REF!</v>
      </c>
      <c r="E347" s="110"/>
      <c r="F347" s="76" t="e">
        <f t="shared" si="15"/>
        <v>#REF!</v>
      </c>
      <c r="G347" s="114" t="e">
        <f>#REF!/1000</f>
        <v>#REF!</v>
      </c>
      <c r="H347" s="74" t="e">
        <f t="shared" si="16"/>
        <v>#REF!</v>
      </c>
    </row>
    <row r="348" spans="1:8" ht="15.75" customHeight="1" hidden="1">
      <c r="A348" s="61" t="s">
        <v>17</v>
      </c>
      <c r="B348" s="44" t="s">
        <v>329</v>
      </c>
      <c r="C348" s="110" t="e">
        <f>C349</f>
        <v>#REF!</v>
      </c>
      <c r="D348" s="110" t="e">
        <f>D349</f>
        <v>#REF!</v>
      </c>
      <c r="E348" s="110"/>
      <c r="F348" s="76" t="e">
        <f t="shared" si="15"/>
        <v>#REF!</v>
      </c>
      <c r="G348" s="114" t="e">
        <f>G349</f>
        <v>#REF!</v>
      </c>
      <c r="H348" s="74" t="e">
        <f t="shared" si="16"/>
        <v>#REF!</v>
      </c>
    </row>
    <row r="349" spans="1:8" ht="28.5" customHeight="1" hidden="1">
      <c r="A349" s="61" t="s">
        <v>402</v>
      </c>
      <c r="B349" s="45" t="s">
        <v>330</v>
      </c>
      <c r="C349" s="110" t="e">
        <f>#REF!/1000</f>
        <v>#REF!</v>
      </c>
      <c r="D349" s="110" t="e">
        <f>#REF!/1000</f>
        <v>#REF!</v>
      </c>
      <c r="E349" s="110"/>
      <c r="F349" s="76" t="e">
        <f t="shared" si="15"/>
        <v>#REF!</v>
      </c>
      <c r="G349" s="114" t="e">
        <f>#REF!/1000</f>
        <v>#REF!</v>
      </c>
      <c r="H349" s="74" t="e">
        <f t="shared" si="16"/>
        <v>#REF!</v>
      </c>
    </row>
    <row r="350" spans="1:8" ht="30" customHeight="1">
      <c r="A350" s="6" t="s">
        <v>404</v>
      </c>
      <c r="B350" s="33" t="s">
        <v>405</v>
      </c>
      <c r="C350" s="110">
        <f>C351</f>
        <v>497542.1</v>
      </c>
      <c r="D350" s="110">
        <f>D351</f>
        <v>255486.9</v>
      </c>
      <c r="E350" s="110">
        <v>-582824.8</v>
      </c>
      <c r="F350" s="76">
        <f t="shared" si="15"/>
        <v>-228.12316404481015</v>
      </c>
      <c r="G350" s="110">
        <f>G331+G338</f>
        <v>-293536.69999999995</v>
      </c>
      <c r="H350" s="74">
        <f t="shared" si="16"/>
        <v>198.55261710034898</v>
      </c>
    </row>
    <row r="351" spans="1:8" ht="33.75" customHeight="1">
      <c r="A351" s="6" t="s">
        <v>406</v>
      </c>
      <c r="B351" s="33" t="s">
        <v>407</v>
      </c>
      <c r="C351" s="110">
        <v>497542.1</v>
      </c>
      <c r="D351" s="113">
        <v>255486.9</v>
      </c>
      <c r="E351" s="113">
        <v>-582824.8</v>
      </c>
      <c r="F351" s="76">
        <f t="shared" si="15"/>
        <v>-228.12316404481015</v>
      </c>
      <c r="G351" s="113">
        <f>G350</f>
        <v>-293536.69999999995</v>
      </c>
      <c r="H351" s="74">
        <f t="shared" si="16"/>
        <v>198.55261710034898</v>
      </c>
    </row>
    <row r="352" spans="1:8" ht="23.25" customHeight="1">
      <c r="A352" s="46"/>
      <c r="B352" s="47"/>
      <c r="C352" s="48"/>
      <c r="D352" s="49"/>
      <c r="E352" s="49"/>
      <c r="F352" s="49"/>
      <c r="G352" s="50"/>
      <c r="H352" s="51"/>
    </row>
    <row r="353" spans="1:8" ht="21" customHeight="1">
      <c r="A353" s="163" t="s">
        <v>674</v>
      </c>
      <c r="B353" s="163"/>
      <c r="C353" s="53"/>
      <c r="D353" s="54"/>
      <c r="E353" s="54"/>
      <c r="F353" s="54"/>
      <c r="H353" s="51"/>
    </row>
    <row r="354" spans="1:8" ht="14.25" customHeight="1">
      <c r="A354" s="50"/>
      <c r="B354" s="163" t="s">
        <v>82</v>
      </c>
      <c r="C354" s="163"/>
      <c r="D354" s="54"/>
      <c r="E354" s="54"/>
      <c r="F354" s="54"/>
      <c r="H354" s="51"/>
    </row>
    <row r="355" spans="1:8" ht="16.5" customHeight="1">
      <c r="A355" s="50"/>
      <c r="B355" s="55"/>
      <c r="C355" s="50"/>
      <c r="D355" s="54"/>
      <c r="E355" s="54"/>
      <c r="F355" s="54"/>
      <c r="H355" s="51"/>
    </row>
    <row r="356" spans="1:8" ht="13.5" customHeight="1">
      <c r="A356" s="163" t="s">
        <v>687</v>
      </c>
      <c r="B356" s="163"/>
      <c r="C356" s="163"/>
      <c r="D356" s="54"/>
      <c r="E356" s="54"/>
      <c r="F356" s="54"/>
      <c r="H356" s="51"/>
    </row>
    <row r="357" spans="1:8" ht="16.5" customHeight="1">
      <c r="A357" s="50"/>
      <c r="B357" s="163" t="s">
        <v>83</v>
      </c>
      <c r="C357" s="163"/>
      <c r="D357" s="54"/>
      <c r="E357" s="54"/>
      <c r="F357" s="54"/>
      <c r="H357" s="51"/>
    </row>
    <row r="358" spans="1:8" ht="13.5" customHeight="1">
      <c r="A358" s="163" t="s">
        <v>84</v>
      </c>
      <c r="B358" s="163"/>
      <c r="C358" s="163"/>
      <c r="D358" s="54"/>
      <c r="E358" s="54"/>
      <c r="F358" s="54"/>
      <c r="H358" s="51"/>
    </row>
    <row r="359" spans="1:8" ht="13.5" customHeight="1">
      <c r="A359" s="163" t="s">
        <v>85</v>
      </c>
      <c r="B359" s="163"/>
      <c r="C359" s="163"/>
      <c r="D359" s="54"/>
      <c r="E359" s="54"/>
      <c r="F359" s="54"/>
      <c r="H359" s="51"/>
    </row>
    <row r="360" spans="1:8" ht="13.5" customHeight="1">
      <c r="A360" s="52"/>
      <c r="B360" s="163" t="s">
        <v>86</v>
      </c>
      <c r="C360" s="163"/>
      <c r="D360" s="54"/>
      <c r="E360" s="54"/>
      <c r="F360" s="54"/>
      <c r="H360" s="51"/>
    </row>
    <row r="361" spans="4:8" ht="12.75" customHeight="1">
      <c r="D361" s="54"/>
      <c r="E361" s="54"/>
      <c r="F361" s="54"/>
      <c r="H361" s="51"/>
    </row>
    <row r="362" spans="4:8" ht="12.75">
      <c r="D362" s="54"/>
      <c r="E362" s="54"/>
      <c r="F362" s="54"/>
      <c r="H362" s="51"/>
    </row>
    <row r="363" ht="12.75">
      <c r="H363" s="51"/>
    </row>
    <row r="364" ht="13.5" customHeight="1">
      <c r="H364" s="51"/>
    </row>
    <row r="365" ht="12.75">
      <c r="H365" s="51"/>
    </row>
    <row r="366" ht="12.75">
      <c r="H366" s="51"/>
    </row>
    <row r="367" ht="12.75">
      <c r="H367" s="51"/>
    </row>
    <row r="368" ht="12.75">
      <c r="H368" s="58"/>
    </row>
    <row r="369" ht="12.75">
      <c r="H369" s="51"/>
    </row>
    <row r="370" ht="12.75">
      <c r="H370" s="51"/>
    </row>
    <row r="371" ht="12.75">
      <c r="H371" s="51"/>
    </row>
    <row r="372" ht="12.75">
      <c r="H372" s="51"/>
    </row>
    <row r="373" ht="12.75">
      <c r="H373" s="51"/>
    </row>
    <row r="374" ht="12.75">
      <c r="H374" s="51"/>
    </row>
    <row r="375" ht="12.75">
      <c r="H375" s="51"/>
    </row>
    <row r="376" ht="12.75">
      <c r="H376" s="58"/>
    </row>
    <row r="377" ht="12.75">
      <c r="H377" s="51"/>
    </row>
    <row r="378" ht="12.75">
      <c r="H378" s="51"/>
    </row>
    <row r="379" ht="12.75">
      <c r="H379" s="51"/>
    </row>
    <row r="380" ht="12.75">
      <c r="H380" s="58"/>
    </row>
    <row r="381" ht="12.75">
      <c r="H381" s="51"/>
    </row>
    <row r="382" ht="12.75">
      <c r="H382" s="51"/>
    </row>
    <row r="383" ht="12.75">
      <c r="H383" s="51"/>
    </row>
    <row r="384" ht="12.75">
      <c r="H384" s="58"/>
    </row>
    <row r="385" ht="12.75">
      <c r="H385" s="51"/>
    </row>
    <row r="386" ht="12.75">
      <c r="H386" s="51"/>
    </row>
    <row r="387" ht="12.75">
      <c r="H387" s="51"/>
    </row>
    <row r="388" ht="12.75">
      <c r="H388" s="51"/>
    </row>
    <row r="389" ht="12.75">
      <c r="H389" s="51"/>
    </row>
    <row r="390" ht="12.75">
      <c r="H390" s="51"/>
    </row>
    <row r="391" ht="12.75">
      <c r="H391" s="51"/>
    </row>
    <row r="392" ht="12.75">
      <c r="H392" s="51"/>
    </row>
    <row r="393" ht="12.75">
      <c r="H393" s="58"/>
    </row>
    <row r="394" ht="12.75">
      <c r="H394" s="51"/>
    </row>
    <row r="395" ht="12.75">
      <c r="H395" s="51"/>
    </row>
    <row r="396" ht="12.75">
      <c r="H396" s="51"/>
    </row>
    <row r="397" ht="12.75">
      <c r="H397" s="51"/>
    </row>
    <row r="398" ht="12.75">
      <c r="H398" s="51"/>
    </row>
    <row r="399" ht="12.75">
      <c r="H399" s="58"/>
    </row>
    <row r="400" ht="12.75">
      <c r="H400" s="51"/>
    </row>
    <row r="401" ht="12.75">
      <c r="H401" s="51"/>
    </row>
    <row r="402" ht="12.75">
      <c r="H402" s="51"/>
    </row>
    <row r="403" ht="12.75">
      <c r="H403" s="58"/>
    </row>
    <row r="404" ht="12.75">
      <c r="H404" s="51"/>
    </row>
    <row r="405" ht="12.75">
      <c r="H405" s="51"/>
    </row>
    <row r="406" ht="12.75">
      <c r="H406" s="51"/>
    </row>
    <row r="407" ht="12.75">
      <c r="H407" s="51"/>
    </row>
    <row r="408" ht="12.75">
      <c r="H408" s="51"/>
    </row>
    <row r="409" ht="12.75">
      <c r="H409" s="58"/>
    </row>
    <row r="410" ht="12.75">
      <c r="H410" s="51"/>
    </row>
    <row r="411" ht="12.75">
      <c r="H411" s="51"/>
    </row>
    <row r="412" ht="12.75">
      <c r="H412" s="51"/>
    </row>
    <row r="413" ht="12.75">
      <c r="H413" s="58"/>
    </row>
    <row r="414" ht="12.75">
      <c r="H414" s="58"/>
    </row>
    <row r="415" ht="12.75">
      <c r="H415" s="58"/>
    </row>
    <row r="416" ht="12.75">
      <c r="H416" s="58"/>
    </row>
    <row r="417" ht="12.75">
      <c r="H417" s="59"/>
    </row>
    <row r="418" ht="12.75">
      <c r="H418" s="59"/>
    </row>
    <row r="419" ht="12.75">
      <c r="H419" s="59"/>
    </row>
    <row r="420" ht="12.75">
      <c r="H420" s="59"/>
    </row>
    <row r="421" ht="12.75">
      <c r="H421" s="59"/>
    </row>
    <row r="422" ht="12.75">
      <c r="H422" s="59"/>
    </row>
    <row r="423" ht="12.75">
      <c r="H423" s="59"/>
    </row>
    <row r="424" ht="12.75">
      <c r="H424" s="59"/>
    </row>
    <row r="425" ht="12.75">
      <c r="H425" s="59"/>
    </row>
    <row r="426" ht="12.75">
      <c r="H426" s="59"/>
    </row>
    <row r="427" ht="12.75">
      <c r="H427" s="51"/>
    </row>
    <row r="428" ht="12.75">
      <c r="H428" s="59"/>
    </row>
    <row r="429" ht="12.75">
      <c r="H429" s="59"/>
    </row>
    <row r="430" ht="12.75">
      <c r="H430" s="59"/>
    </row>
    <row r="431" ht="12.75">
      <c r="H431" s="59"/>
    </row>
    <row r="432" ht="12.75">
      <c r="H432" s="59"/>
    </row>
    <row r="433" ht="12.75">
      <c r="H433" s="59"/>
    </row>
    <row r="434" ht="12.75">
      <c r="H434" s="59"/>
    </row>
    <row r="435" ht="12.75">
      <c r="H435" s="59"/>
    </row>
    <row r="436" ht="12.75">
      <c r="H436" s="59"/>
    </row>
    <row r="437" ht="12.75">
      <c r="H437" s="59"/>
    </row>
    <row r="438" ht="12.75">
      <c r="H438" s="59"/>
    </row>
    <row r="439" ht="12.75">
      <c r="H439" s="59"/>
    </row>
    <row r="440" ht="12.75">
      <c r="H440" s="59"/>
    </row>
    <row r="441" ht="12.75">
      <c r="H441" s="59"/>
    </row>
    <row r="442" ht="12.75">
      <c r="H442" s="59"/>
    </row>
    <row r="443" ht="12.75">
      <c r="H443" s="59"/>
    </row>
    <row r="444" ht="12.75">
      <c r="H444" s="59"/>
    </row>
    <row r="445" ht="12.75">
      <c r="H445" s="59"/>
    </row>
    <row r="446" ht="12.75">
      <c r="H446" s="59"/>
    </row>
    <row r="447" ht="12.75">
      <c r="H447" s="59"/>
    </row>
    <row r="448" ht="12.75">
      <c r="H448" s="60"/>
    </row>
    <row r="449" ht="12.75">
      <c r="H449" s="60"/>
    </row>
    <row r="450" ht="12.75">
      <c r="H450" s="60"/>
    </row>
    <row r="451" ht="12.75">
      <c r="H451" s="60"/>
    </row>
    <row r="452" ht="12.75">
      <c r="H452" s="59"/>
    </row>
    <row r="453" ht="12.75">
      <c r="H453" s="59"/>
    </row>
    <row r="454" ht="12.75">
      <c r="H454" s="59"/>
    </row>
    <row r="455" ht="12.75">
      <c r="H455" s="59"/>
    </row>
    <row r="456" ht="12.75">
      <c r="H456" s="59"/>
    </row>
    <row r="457" ht="12.75">
      <c r="H457" s="59"/>
    </row>
    <row r="458" ht="12.75">
      <c r="H458" s="59"/>
    </row>
    <row r="459" ht="12.75">
      <c r="H459" s="59"/>
    </row>
    <row r="460" ht="12.75">
      <c r="H460" s="59"/>
    </row>
    <row r="461" ht="12.75">
      <c r="H461" s="59"/>
    </row>
    <row r="462" ht="12.75">
      <c r="H462" s="59"/>
    </row>
    <row r="463" ht="12.75">
      <c r="H463" s="59"/>
    </row>
    <row r="464" ht="12.75">
      <c r="H464" s="59"/>
    </row>
    <row r="465" ht="12.75">
      <c r="H465" s="59"/>
    </row>
    <row r="466" ht="12.75">
      <c r="H466" s="59"/>
    </row>
    <row r="467" ht="12.75">
      <c r="H467" s="59"/>
    </row>
    <row r="468" ht="12.75">
      <c r="H468" s="59"/>
    </row>
    <row r="469" ht="12.75">
      <c r="H469" s="59"/>
    </row>
    <row r="470" ht="12.75">
      <c r="H470" s="59"/>
    </row>
    <row r="471" ht="12.75">
      <c r="H471" s="59"/>
    </row>
    <row r="472" ht="12.75">
      <c r="H472" s="59"/>
    </row>
    <row r="473" ht="12.75">
      <c r="H473" s="59"/>
    </row>
    <row r="474" ht="12.75">
      <c r="H474" s="27"/>
    </row>
    <row r="475" ht="12.75">
      <c r="H475" s="27"/>
    </row>
    <row r="476" ht="12.75">
      <c r="H476" s="27"/>
    </row>
  </sheetData>
  <sheetProtection selectLockedCells="1" selectUnlockedCells="1"/>
  <mergeCells count="18">
    <mergeCell ref="B357:C357"/>
    <mergeCell ref="F13:F14"/>
    <mergeCell ref="G13:G14"/>
    <mergeCell ref="E13:E14"/>
    <mergeCell ref="B360:C360"/>
    <mergeCell ref="A359:C359"/>
    <mergeCell ref="A358:C358"/>
    <mergeCell ref="C13:D13"/>
    <mergeCell ref="A13:A14"/>
    <mergeCell ref="B13:B14"/>
    <mergeCell ref="F2:G2"/>
    <mergeCell ref="F3:G3"/>
    <mergeCell ref="H13:H14"/>
    <mergeCell ref="A353:B353"/>
    <mergeCell ref="B354:C354"/>
    <mergeCell ref="A356:C356"/>
    <mergeCell ref="A4:D4"/>
    <mergeCell ref="A5:D5"/>
  </mergeCells>
  <dataValidations count="1">
    <dataValidation allowBlank="1" promptTitle="Расчетное значение" prompt="Считается автоматически" sqref="D72:F72 D84:F84 C72:C142 D171:F171 F153:G153 D151:E153 F85:G85 G112:G114 D61:F61 F116:G116 C146 C144 F80:G80 C17:C70 G82:G83 F57:G57 F70:G70 D116:E126 G125:G126 C252:F252 I105:R105 F78:G78 F337:F351 D17:F56 G117:G118 F334 D67:E70 G92:G99 C150:C238 H261 G44 F319:F320 E185:G187 G46 G54:G55 D85:E90 G59:G60 G17:G21 G48:G49 F63:G63 F253:F317 C145:G145 D63:E65 G75:G77 D75:E78 G67:G68 D228:E238 G32:G41 D57:E60 D80:E83 G101:G103 F120:G120 G87:G90 G105:G106 G132:G133 F188:F251 G129:G130 G122:G123 G164:G165 G188:G238 D157:G157 D92:E114 C147:E149 G147:G149 G135:G136 G167:G168 D167:E168 F322:F330 D73:G73 G27 D140:G140 D170:G170 C143:G143 G51 F58:F60 F62 F64:F69 F71 F74:F77 F79 F81:F83 F86:F115 F117:F119 F121:F139 D141:F142 F144 F146:F152 F154:F156 F167:F169 D185:D227 D155:E156 D161:G161 D158:F160 D162:F166 D128:E139 E188:E227 D172:G184"/>
  </dataValidations>
  <printOptions horizontalCentered="1"/>
  <pageMargins left="0.2362204724409449" right="0" top="0.7874015748031497" bottom="0.5118110236220472" header="0.35433070866141736" footer="0.3937007874015748"/>
  <pageSetup firstPageNumber="1" useFirstPageNumber="1" fitToHeight="6" fitToWidth="1" horizontalDpi="600" verticalDpi="600" orientation="portrait" paperSize="9" scale="59" r:id="rId3"/>
  <headerFooter alignWithMargins="0">
    <oddHeader>&amp;R&amp;P</oddHeader>
  </headerFooter>
  <ignoredErrors>
    <ignoredError sqref="C31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Воронова Л.Н.</cp:lastModifiedBy>
  <cp:lastPrinted>2018-10-12T09:22:50Z</cp:lastPrinted>
  <dcterms:created xsi:type="dcterms:W3CDTF">2002-07-29T05:32:52Z</dcterms:created>
  <dcterms:modified xsi:type="dcterms:W3CDTF">2018-10-29T07:25:26Z</dcterms:modified>
  <cp:category/>
  <cp:version/>
  <cp:contentType/>
  <cp:contentStatus/>
</cp:coreProperties>
</file>